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17686\Documents\MsÚ 2016\Ing_Mudrik\Fin_komisia_18_10_2016\"/>
    </mc:Choice>
  </mc:AlternateContent>
  <bookViews>
    <workbookView xWindow="0" yWindow="0" windowWidth="23040" windowHeight="9396" tabRatio="645" activeTab="6"/>
  </bookViews>
  <sheets>
    <sheet name="1" sheetId="1" r:id="rId1"/>
    <sheet name="2" sheetId="2" r:id="rId2"/>
    <sheet name="3" sheetId="3" r:id="rId3"/>
    <sheet name="4" sheetId="4" r:id="rId4"/>
    <sheet name="5" sheetId="16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umar " sheetId="15" r:id="rId15"/>
  </sheets>
  <definedNames>
    <definedName name="_xlnm.Print_Titles" localSheetId="0">'1'!$4:$4</definedName>
    <definedName name="_xlnm.Print_Titles" localSheetId="9">'10'!$4:$4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">'2'!$5:$5</definedName>
    <definedName name="_xlnm.Print_Titles" localSheetId="2">'3'!$4:$4</definedName>
    <definedName name="_xlnm.Print_Titles" localSheetId="3">'4'!$3:$3</definedName>
    <definedName name="_xlnm.Print_Titles" localSheetId="4">'5'!$4:$4</definedName>
    <definedName name="_xlnm.Print_Titles" localSheetId="5">'6'!$4:$4</definedName>
    <definedName name="_xlnm.Print_Titles" localSheetId="6">'7'!$4:$4</definedName>
    <definedName name="_xlnm.Print_Titles" localSheetId="7">'8'!$4:$4</definedName>
    <definedName name="_xlnm.Print_Titles" localSheetId="8">'9'!$5:$5</definedName>
    <definedName name="_xlnm.Print_Titles" localSheetId="14">'Sumar '!$4:$4</definedName>
    <definedName name="_xlnm.Print_Area" localSheetId="0">'1'!$A$1:$M$75</definedName>
    <definedName name="_xlnm.Print_Area" localSheetId="9">'10'!$A$1:$L$62</definedName>
    <definedName name="_xlnm.Print_Area" localSheetId="10">'11'!$A$1:$L$59</definedName>
    <definedName name="_xlnm.Print_Area" localSheetId="12">'13'!$A$1:$L$92</definedName>
    <definedName name="_xlnm.Print_Area" localSheetId="13">'14'!$A$1:$L$20</definedName>
    <definedName name="_xlnm.Print_Area" localSheetId="1">'2'!$A$1:$M$58</definedName>
    <definedName name="_xlnm.Print_Area" localSheetId="2">'3'!$A$1:$L$88</definedName>
    <definedName name="_xlnm.Print_Area" localSheetId="3">'4'!$A$1:$L$66</definedName>
    <definedName name="_xlnm.Print_Area" localSheetId="4">'5'!$A$1:$L$90</definedName>
    <definedName name="_xlnm.Print_Area" localSheetId="5">'6'!$A$1:$L$81</definedName>
    <definedName name="_xlnm.Print_Area" localSheetId="6">'7'!$A$1:$L$87</definedName>
    <definedName name="_xlnm.Print_Area" localSheetId="7">'8'!$A$1:$L$118</definedName>
    <definedName name="_xlnm.Print_Area" localSheetId="8">'9'!$A$2:$M$73</definedName>
    <definedName name="_xlnm.Print_Area" localSheetId="14">'Sumar '!$A$1:$L$100</definedName>
  </definedNames>
  <calcPr calcId="152511"/>
</workbook>
</file>

<file path=xl/calcChain.xml><?xml version="1.0" encoding="utf-8"?>
<calcChain xmlns="http://schemas.openxmlformats.org/spreadsheetml/2006/main">
  <c r="L56" i="15" l="1"/>
  <c r="K83" i="15" l="1"/>
  <c r="K96" i="15" s="1"/>
  <c r="K56" i="15"/>
  <c r="K72" i="15" s="1"/>
  <c r="K31" i="15"/>
  <c r="K47" i="15" s="1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 l="1"/>
  <c r="K25" i="15" s="1"/>
  <c r="L71" i="13"/>
  <c r="K71" i="13"/>
  <c r="A4" i="2" l="1"/>
  <c r="E11" i="2"/>
  <c r="L11" i="2"/>
  <c r="F12" i="2"/>
  <c r="F11" i="2" s="1"/>
  <c r="G12" i="2"/>
  <c r="G11" i="2" s="1"/>
  <c r="H12" i="2"/>
  <c r="H11" i="2" s="1"/>
  <c r="H10" i="2" s="1"/>
  <c r="I12" i="2"/>
  <c r="I11" i="2" s="1"/>
  <c r="I10" i="2" s="1"/>
  <c r="J12" i="2"/>
  <c r="J11" i="2" s="1"/>
  <c r="J10" i="2" s="1"/>
  <c r="K12" i="2"/>
  <c r="K11" i="2" s="1"/>
  <c r="L12" i="2"/>
  <c r="M12" i="2"/>
  <c r="M11" i="2" s="1"/>
  <c r="K34" i="8" l="1"/>
  <c r="L15" i="14" l="1"/>
  <c r="L9" i="14" s="1"/>
  <c r="L8" i="14" s="1"/>
  <c r="K15" i="14"/>
  <c r="K9" i="14" s="1"/>
  <c r="K8" i="14" s="1"/>
  <c r="K91" i="13"/>
  <c r="K88" i="13"/>
  <c r="K85" i="13"/>
  <c r="K20" i="13"/>
  <c r="K69" i="13"/>
  <c r="K67" i="13"/>
  <c r="K65" i="13"/>
  <c r="K18" i="13" s="1"/>
  <c r="K63" i="13"/>
  <c r="K59" i="13"/>
  <c r="K16" i="13" s="1"/>
  <c r="K57" i="13"/>
  <c r="K55" i="13"/>
  <c r="K53" i="13"/>
  <c r="K47" i="13"/>
  <c r="K12" i="13" s="1"/>
  <c r="K45" i="13"/>
  <c r="K40" i="13"/>
  <c r="K30" i="13"/>
  <c r="K19" i="13"/>
  <c r="K17" i="13"/>
  <c r="K15" i="13"/>
  <c r="K14" i="13"/>
  <c r="K13" i="13"/>
  <c r="K11" i="13"/>
  <c r="L91" i="13"/>
  <c r="L88" i="13"/>
  <c r="L85" i="13"/>
  <c r="L20" i="13"/>
  <c r="L69" i="13"/>
  <c r="L67" i="13"/>
  <c r="L19" i="13" s="1"/>
  <c r="L65" i="13"/>
  <c r="L18" i="13" s="1"/>
  <c r="L63" i="13"/>
  <c r="L17" i="13" s="1"/>
  <c r="L59" i="13"/>
  <c r="L57" i="13"/>
  <c r="L55" i="13"/>
  <c r="L53" i="13"/>
  <c r="L47" i="13"/>
  <c r="L12" i="13" s="1"/>
  <c r="L45" i="13"/>
  <c r="L11" i="13" s="1"/>
  <c r="L40" i="13"/>
  <c r="L30" i="13"/>
  <c r="L16" i="13"/>
  <c r="L15" i="13"/>
  <c r="L14" i="13"/>
  <c r="L13" i="13"/>
  <c r="K35" i="12"/>
  <c r="K34" i="12"/>
  <c r="K28" i="12"/>
  <c r="K27" i="12"/>
  <c r="K21" i="12"/>
  <c r="K17" i="12" s="1"/>
  <c r="K18" i="12"/>
  <c r="K11" i="12" s="1"/>
  <c r="L35" i="12"/>
  <c r="L10" i="12" s="1"/>
  <c r="L34" i="12"/>
  <c r="L28" i="12"/>
  <c r="L27" i="12"/>
  <c r="L21" i="12"/>
  <c r="L18" i="12"/>
  <c r="L16" i="12" s="1"/>
  <c r="K56" i="11"/>
  <c r="K55" i="11"/>
  <c r="K41" i="11"/>
  <c r="K39" i="11"/>
  <c r="K13" i="11" s="1"/>
  <c r="K37" i="11"/>
  <c r="K32" i="11"/>
  <c r="K11" i="11" s="1"/>
  <c r="K30" i="11"/>
  <c r="K10" i="11" s="1"/>
  <c r="K20" i="11"/>
  <c r="K12" i="11"/>
  <c r="L56" i="11"/>
  <c r="L55" i="11" s="1"/>
  <c r="L41" i="11"/>
  <c r="L39" i="11"/>
  <c r="L13" i="11" s="1"/>
  <c r="L37" i="11"/>
  <c r="L32" i="11"/>
  <c r="L30" i="11"/>
  <c r="L20" i="11"/>
  <c r="L12" i="11"/>
  <c r="L11" i="11"/>
  <c r="L10" i="11"/>
  <c r="K61" i="10"/>
  <c r="K60" i="10" s="1"/>
  <c r="K54" i="10"/>
  <c r="K11" i="10" s="1"/>
  <c r="K50" i="10"/>
  <c r="K48" i="10" s="1"/>
  <c r="K42" i="10"/>
  <c r="K41" i="10"/>
  <c r="K40" i="10" s="1"/>
  <c r="K33" i="10"/>
  <c r="K17" i="10"/>
  <c r="L61" i="10"/>
  <c r="L60" i="10" s="1"/>
  <c r="L54" i="10"/>
  <c r="L11" i="10" s="1"/>
  <c r="L50" i="10"/>
  <c r="L48" i="10" s="1"/>
  <c r="L42" i="10"/>
  <c r="L41" i="10" s="1"/>
  <c r="L33" i="10"/>
  <c r="L17" i="10"/>
  <c r="L72" i="9"/>
  <c r="L71" i="9" s="1"/>
  <c r="L67" i="9" s="1"/>
  <c r="L69" i="9"/>
  <c r="L68" i="9" s="1"/>
  <c r="L61" i="9"/>
  <c r="L60" i="9" s="1"/>
  <c r="L52" i="9"/>
  <c r="L17" i="9" s="1"/>
  <c r="L45" i="9"/>
  <c r="L16" i="9" s="1"/>
  <c r="L36" i="9"/>
  <c r="L33" i="9"/>
  <c r="L13" i="9" s="1"/>
  <c r="L31" i="9"/>
  <c r="L12" i="9" s="1"/>
  <c r="L29" i="9"/>
  <c r="L27" i="9"/>
  <c r="L10" i="9" s="1"/>
  <c r="L11" i="9"/>
  <c r="M72" i="9"/>
  <c r="M71" i="9" s="1"/>
  <c r="M69" i="9"/>
  <c r="M68" i="9" s="1"/>
  <c r="M61" i="9"/>
  <c r="M60" i="9" s="1"/>
  <c r="M52" i="9"/>
  <c r="M17" i="9" s="1"/>
  <c r="M45" i="9"/>
  <c r="M36" i="9"/>
  <c r="M15" i="9" s="1"/>
  <c r="M33" i="9"/>
  <c r="M31" i="9"/>
  <c r="M12" i="9" s="1"/>
  <c r="M29" i="9"/>
  <c r="M27" i="9"/>
  <c r="M10" i="9" s="1"/>
  <c r="M11" i="9"/>
  <c r="L79" i="7"/>
  <c r="L78" i="7" s="1"/>
  <c r="K86" i="7"/>
  <c r="K85" i="7" s="1"/>
  <c r="K79" i="7"/>
  <c r="K78" i="7"/>
  <c r="K68" i="7"/>
  <c r="K63" i="7"/>
  <c r="K50" i="7"/>
  <c r="K48" i="7"/>
  <c r="K47" i="7" s="1"/>
  <c r="K41" i="7"/>
  <c r="K37" i="7"/>
  <c r="K31" i="7"/>
  <c r="K19" i="7"/>
  <c r="L86" i="7"/>
  <c r="L85" i="7" s="1"/>
  <c r="L68" i="7"/>
  <c r="L50" i="7"/>
  <c r="L48" i="7"/>
  <c r="L41" i="7"/>
  <c r="L37" i="7"/>
  <c r="L31" i="7"/>
  <c r="L19" i="7"/>
  <c r="K80" i="6"/>
  <c r="K79" i="6" s="1"/>
  <c r="K78" i="6" s="1"/>
  <c r="K66" i="6"/>
  <c r="K63" i="6"/>
  <c r="K62" i="6" s="1"/>
  <c r="K60" i="6"/>
  <c r="K50" i="6"/>
  <c r="K49" i="6" s="1"/>
  <c r="K17" i="6" s="1"/>
  <c r="K47" i="6"/>
  <c r="K46" i="6" s="1"/>
  <c r="K15" i="6" s="1"/>
  <c r="K44" i="6"/>
  <c r="K36" i="6"/>
  <c r="K24" i="6"/>
  <c r="K12" i="6"/>
  <c r="K11" i="6"/>
  <c r="K89" i="16"/>
  <c r="K88" i="16" s="1"/>
  <c r="K82" i="16"/>
  <c r="K81" i="16" s="1"/>
  <c r="K77" i="16"/>
  <c r="K76" i="16" s="1"/>
  <c r="K72" i="16"/>
  <c r="K71" i="16" s="1"/>
  <c r="K69" i="16"/>
  <c r="K68" i="16" s="1"/>
  <c r="K60" i="16"/>
  <c r="K58" i="16"/>
  <c r="K51" i="16"/>
  <c r="K50" i="16" s="1"/>
  <c r="K47" i="16"/>
  <c r="K14" i="16" s="1"/>
  <c r="K40" i="16"/>
  <c r="K35" i="16"/>
  <c r="K11" i="16" s="1"/>
  <c r="K28" i="16"/>
  <c r="K26" i="16"/>
  <c r="K20" i="16"/>
  <c r="K19" i="16" s="1"/>
  <c r="K18" i="16"/>
  <c r="K9" i="16"/>
  <c r="K65" i="4"/>
  <c r="K63" i="4"/>
  <c r="K19" i="4" s="1"/>
  <c r="K59" i="4"/>
  <c r="K49" i="4"/>
  <c r="K18" i="4" s="1"/>
  <c r="K45" i="4"/>
  <c r="K43" i="4"/>
  <c r="K15" i="4" s="1"/>
  <c r="K41" i="4"/>
  <c r="K14" i="4" s="1"/>
  <c r="K39" i="4"/>
  <c r="K13" i="4" s="1"/>
  <c r="K37" i="4"/>
  <c r="K12" i="4" s="1"/>
  <c r="K32" i="4"/>
  <c r="K11" i="4" s="1"/>
  <c r="K29" i="4"/>
  <c r="K25" i="4"/>
  <c r="K8" i="4" s="1"/>
  <c r="K17" i="4"/>
  <c r="K16" i="4"/>
  <c r="K9" i="4"/>
  <c r="K87" i="3"/>
  <c r="K86" i="3" s="1"/>
  <c r="K74" i="3"/>
  <c r="K73" i="3" s="1"/>
  <c r="K70" i="3"/>
  <c r="K66" i="3"/>
  <c r="K58" i="3"/>
  <c r="K57" i="3" s="1"/>
  <c r="K46" i="3"/>
  <c r="K15" i="3" s="1"/>
  <c r="K40" i="3"/>
  <c r="K14" i="3" s="1"/>
  <c r="K38" i="3"/>
  <c r="K13" i="3" s="1"/>
  <c r="K28" i="3"/>
  <c r="K25" i="3"/>
  <c r="K11" i="3" s="1"/>
  <c r="K23" i="3"/>
  <c r="K10" i="3" s="1"/>
  <c r="K12" i="3"/>
  <c r="L57" i="2"/>
  <c r="L55" i="2"/>
  <c r="L40" i="2"/>
  <c r="L17" i="2" s="1"/>
  <c r="L38" i="2"/>
  <c r="L33" i="2"/>
  <c r="L15" i="2" s="1"/>
  <c r="L27" i="2"/>
  <c r="L14" i="2" s="1"/>
  <c r="L24" i="2"/>
  <c r="L74" i="1"/>
  <c r="L72" i="1" s="1"/>
  <c r="L71" i="1"/>
  <c r="L65" i="1"/>
  <c r="L61" i="1"/>
  <c r="L51" i="1"/>
  <c r="L38" i="1"/>
  <c r="L12" i="1" s="1"/>
  <c r="L33" i="1"/>
  <c r="L11" i="1" s="1"/>
  <c r="L26" i="1"/>
  <c r="L10" i="1" s="1"/>
  <c r="L20" i="1"/>
  <c r="L13" i="1"/>
  <c r="L89" i="16"/>
  <c r="L88" i="16" s="1"/>
  <c r="L82" i="16"/>
  <c r="L81" i="16" s="1"/>
  <c r="L77" i="16"/>
  <c r="L76" i="16" s="1"/>
  <c r="L72" i="16"/>
  <c r="L71" i="16" s="1"/>
  <c r="L69" i="16"/>
  <c r="L68" i="16" s="1"/>
  <c r="L60" i="16"/>
  <c r="L58" i="16"/>
  <c r="L51" i="16"/>
  <c r="L50" i="16" s="1"/>
  <c r="L47" i="16"/>
  <c r="L14" i="16" s="1"/>
  <c r="L40" i="16"/>
  <c r="L35" i="16"/>
  <c r="L28" i="16"/>
  <c r="L26" i="16"/>
  <c r="L9" i="16" s="1"/>
  <c r="L20" i="16"/>
  <c r="L19" i="16" s="1"/>
  <c r="L11" i="16"/>
  <c r="L65" i="4"/>
  <c r="L63" i="4"/>
  <c r="L59" i="4"/>
  <c r="L49" i="4"/>
  <c r="L47" i="4"/>
  <c r="L17" i="4" s="1"/>
  <c r="L45" i="4"/>
  <c r="L16" i="4" s="1"/>
  <c r="L43" i="4"/>
  <c r="L15" i="4" s="1"/>
  <c r="L41" i="4"/>
  <c r="L14" i="4" s="1"/>
  <c r="L39" i="4"/>
  <c r="L13" i="4" s="1"/>
  <c r="L37" i="4"/>
  <c r="L12" i="4" s="1"/>
  <c r="L32" i="4"/>
  <c r="L29" i="4"/>
  <c r="L9" i="4" s="1"/>
  <c r="L25" i="4"/>
  <c r="L19" i="4"/>
  <c r="L8" i="4"/>
  <c r="L87" i="3"/>
  <c r="L86" i="3" s="1"/>
  <c r="L74" i="3"/>
  <c r="L73" i="3" s="1"/>
  <c r="L70" i="3"/>
  <c r="L66" i="3"/>
  <c r="L60" i="3"/>
  <c r="L58" i="3" s="1"/>
  <c r="L46" i="3"/>
  <c r="L40" i="3"/>
  <c r="L14" i="3" s="1"/>
  <c r="L38" i="3"/>
  <c r="L13" i="3" s="1"/>
  <c r="L28" i="3"/>
  <c r="L25" i="3"/>
  <c r="L11" i="3" s="1"/>
  <c r="L23" i="3"/>
  <c r="L10" i="3" s="1"/>
  <c r="M57" i="2"/>
  <c r="M55" i="2"/>
  <c r="M54" i="2"/>
  <c r="M40" i="2"/>
  <c r="M17" i="2" s="1"/>
  <c r="M38" i="2"/>
  <c r="M16" i="2" s="1"/>
  <c r="M33" i="2"/>
  <c r="M15" i="2" s="1"/>
  <c r="M27" i="2"/>
  <c r="M14" i="2" s="1"/>
  <c r="M24" i="2"/>
  <c r="M20" i="1"/>
  <c r="M9" i="1" s="1"/>
  <c r="M26" i="1"/>
  <c r="M10" i="1" s="1"/>
  <c r="M33" i="1"/>
  <c r="M11" i="1" s="1"/>
  <c r="M38" i="1"/>
  <c r="M12" i="1" s="1"/>
  <c r="M51" i="1"/>
  <c r="M61" i="1"/>
  <c r="M60" i="1" s="1"/>
  <c r="M14" i="1" s="1"/>
  <c r="M71" i="1"/>
  <c r="M74" i="1"/>
  <c r="M72" i="1" s="1"/>
  <c r="K14" i="14" l="1"/>
  <c r="L10" i="13"/>
  <c r="L84" i="13"/>
  <c r="K10" i="13"/>
  <c r="K9" i="10"/>
  <c r="M19" i="9"/>
  <c r="M18" i="9" s="1"/>
  <c r="M16" i="9"/>
  <c r="L35" i="9"/>
  <c r="K13" i="7"/>
  <c r="L12" i="7"/>
  <c r="K10" i="6"/>
  <c r="K16" i="6"/>
  <c r="L15" i="16"/>
  <c r="K17" i="16"/>
  <c r="K16" i="16"/>
  <c r="L58" i="4"/>
  <c r="L18" i="4"/>
  <c r="K31" i="4"/>
  <c r="K24" i="4" s="1"/>
  <c r="K58" i="4"/>
  <c r="L23" i="2"/>
  <c r="L10" i="2" s="1"/>
  <c r="L16" i="2"/>
  <c r="M23" i="2"/>
  <c r="M10" i="2" s="1"/>
  <c r="M9" i="2" s="1"/>
  <c r="L54" i="2"/>
  <c r="L9" i="1"/>
  <c r="L12" i="3"/>
  <c r="K16" i="10"/>
  <c r="K16" i="12"/>
  <c r="K10" i="12"/>
  <c r="K9" i="12" s="1"/>
  <c r="L18" i="16"/>
  <c r="L60" i="1"/>
  <c r="L14" i="1" s="1"/>
  <c r="L8" i="1" s="1"/>
  <c r="L18" i="7"/>
  <c r="L47" i="7"/>
  <c r="K18" i="7"/>
  <c r="L17" i="16"/>
  <c r="K65" i="3"/>
  <c r="K58" i="6"/>
  <c r="L11" i="7"/>
  <c r="K19" i="11"/>
  <c r="K84" i="13"/>
  <c r="L14" i="14"/>
  <c r="L10" i="16"/>
  <c r="M13" i="1"/>
  <c r="M8" i="1" s="1"/>
  <c r="L15" i="3"/>
  <c r="K39" i="16"/>
  <c r="K25" i="16" s="1"/>
  <c r="K18" i="6"/>
  <c r="L13" i="7"/>
  <c r="K11" i="7"/>
  <c r="K9" i="13"/>
  <c r="K8" i="13" s="1"/>
  <c r="K29" i="13"/>
  <c r="K35" i="6"/>
  <c r="K23" i="6" s="1"/>
  <c r="L16" i="16"/>
  <c r="K15" i="16"/>
  <c r="K13" i="16"/>
  <c r="L22" i="3"/>
  <c r="L9" i="13"/>
  <c r="L8" i="13" s="1"/>
  <c r="L29" i="13"/>
  <c r="L11" i="12"/>
  <c r="L9" i="12" s="1"/>
  <c r="L14" i="11"/>
  <c r="K9" i="11"/>
  <c r="K8" i="11" s="1"/>
  <c r="L19" i="11"/>
  <c r="L9" i="11"/>
  <c r="K10" i="10"/>
  <c r="K8" i="10" s="1"/>
  <c r="L9" i="10"/>
  <c r="L40" i="10"/>
  <c r="L16" i="10" s="1"/>
  <c r="L10" i="10"/>
  <c r="M35" i="9"/>
  <c r="M26" i="9" s="1"/>
  <c r="M14" i="9"/>
  <c r="M9" i="9" s="1"/>
  <c r="M67" i="9"/>
  <c r="L26" i="9"/>
  <c r="L15" i="9"/>
  <c r="L14" i="9" s="1"/>
  <c r="L9" i="9" s="1"/>
  <c r="L19" i="9"/>
  <c r="L18" i="9" s="1"/>
  <c r="K12" i="7"/>
  <c r="K10" i="7"/>
  <c r="L10" i="7"/>
  <c r="K9" i="6"/>
  <c r="K8" i="6" s="1"/>
  <c r="K12" i="16"/>
  <c r="K66" i="16"/>
  <c r="K10" i="4"/>
  <c r="K7" i="4" s="1"/>
  <c r="K16" i="3"/>
  <c r="K9" i="3" s="1"/>
  <c r="K22" i="3"/>
  <c r="K17" i="3"/>
  <c r="L22" i="2"/>
  <c r="L19" i="1"/>
  <c r="L13" i="16"/>
  <c r="L12" i="16" s="1"/>
  <c r="L8" i="16" s="1"/>
  <c r="L66" i="16"/>
  <c r="L39" i="16"/>
  <c r="L25" i="16" s="1"/>
  <c r="L31" i="4"/>
  <c r="L24" i="4" s="1"/>
  <c r="L11" i="4"/>
  <c r="L10" i="4" s="1"/>
  <c r="L7" i="4" s="1"/>
  <c r="L65" i="3"/>
  <c r="L17" i="3"/>
  <c r="L16" i="3" s="1"/>
  <c r="L9" i="3" s="1"/>
  <c r="M22" i="2"/>
  <c r="M19" i="1"/>
  <c r="K8" i="16" l="1"/>
  <c r="L9" i="2"/>
  <c r="L9" i="7"/>
  <c r="K9" i="7"/>
  <c r="L8" i="11"/>
  <c r="L8" i="10"/>
  <c r="L79" i="6" l="1"/>
  <c r="L78" i="6"/>
  <c r="L66" i="6"/>
  <c r="L65" i="6"/>
  <c r="L17" i="6" s="1"/>
  <c r="L63" i="6"/>
  <c r="L62" i="6"/>
  <c r="L60" i="6"/>
  <c r="L58" i="6"/>
  <c r="L50" i="6"/>
  <c r="L49" i="6"/>
  <c r="L47" i="6"/>
  <c r="L16" i="6" s="1"/>
  <c r="L46" i="6"/>
  <c r="L15" i="6" s="1"/>
  <c r="L44" i="6"/>
  <c r="L36" i="6"/>
  <c r="L35" i="6" s="1"/>
  <c r="L24" i="6"/>
  <c r="L18" i="6"/>
  <c r="L12" i="6"/>
  <c r="L105" i="8"/>
  <c r="L103" i="8"/>
  <c r="L98" i="8"/>
  <c r="L95" i="8"/>
  <c r="L92" i="8"/>
  <c r="L82" i="8"/>
  <c r="L79" i="8"/>
  <c r="L20" i="8" s="1"/>
  <c r="L76" i="8"/>
  <c r="L19" i="8" s="1"/>
  <c r="L72" i="8"/>
  <c r="L18" i="8" s="1"/>
  <c r="L65" i="8"/>
  <c r="L60" i="8"/>
  <c r="L54" i="8"/>
  <c r="L14" i="8" s="1"/>
  <c r="L49" i="8"/>
  <c r="L43" i="8"/>
  <c r="L12" i="8" s="1"/>
  <c r="L34" i="8"/>
  <c r="L27" i="8"/>
  <c r="K105" i="8"/>
  <c r="K103" i="8"/>
  <c r="K98" i="8"/>
  <c r="K95" i="8"/>
  <c r="K92" i="8"/>
  <c r="K82" i="8"/>
  <c r="K79" i="8"/>
  <c r="K20" i="8" s="1"/>
  <c r="K76" i="8"/>
  <c r="K19" i="8" s="1"/>
  <c r="K72" i="8"/>
  <c r="K18" i="8" s="1"/>
  <c r="K65" i="8"/>
  <c r="K60" i="8"/>
  <c r="K54" i="8"/>
  <c r="K14" i="8" s="1"/>
  <c r="K49" i="8"/>
  <c r="K43" i="8"/>
  <c r="K12" i="8" s="1"/>
  <c r="K27" i="8"/>
  <c r="L11" i="6" l="1"/>
  <c r="L10" i="8"/>
  <c r="L102" i="8"/>
  <c r="L91" i="8" s="1"/>
  <c r="K102" i="8"/>
  <c r="K91" i="8" s="1"/>
  <c r="L23" i="6"/>
  <c r="L16" i="8"/>
  <c r="L59" i="8"/>
  <c r="L26" i="8" s="1"/>
  <c r="K16" i="8"/>
  <c r="K59" i="8"/>
  <c r="L42" i="8"/>
  <c r="L10" i="6"/>
  <c r="L9" i="6"/>
  <c r="K10" i="8"/>
  <c r="L9" i="8"/>
  <c r="L13" i="8"/>
  <c r="L11" i="8" s="1"/>
  <c r="L17" i="8"/>
  <c r="L15" i="8" s="1"/>
  <c r="K42" i="8"/>
  <c r="K9" i="8"/>
  <c r="K13" i="8"/>
  <c r="K11" i="8" s="1"/>
  <c r="K17" i="8"/>
  <c r="K15" i="8" s="1"/>
  <c r="E15" i="14"/>
  <c r="E14" i="14" s="1"/>
  <c r="F15" i="14"/>
  <c r="F9" i="14" s="1"/>
  <c r="F8" i="14" s="1"/>
  <c r="G15" i="14"/>
  <c r="G14" i="14" s="1"/>
  <c r="H15" i="14"/>
  <c r="H14" i="14" s="1"/>
  <c r="I15" i="14"/>
  <c r="I9" i="14" s="1"/>
  <c r="I8" i="14" s="1"/>
  <c r="J15" i="14"/>
  <c r="J14" i="14" s="1"/>
  <c r="E40" i="13"/>
  <c r="F40" i="13"/>
  <c r="G40" i="13"/>
  <c r="H40" i="13"/>
  <c r="I40" i="13"/>
  <c r="J40" i="13"/>
  <c r="E45" i="13"/>
  <c r="F45" i="13"/>
  <c r="G45" i="13"/>
  <c r="H45" i="13"/>
  <c r="I45" i="13"/>
  <c r="J45" i="13"/>
  <c r="E47" i="13"/>
  <c r="F47" i="13"/>
  <c r="G47" i="13"/>
  <c r="H47" i="13"/>
  <c r="I47" i="13"/>
  <c r="J47" i="13"/>
  <c r="E53" i="13"/>
  <c r="F53" i="13"/>
  <c r="G53" i="13"/>
  <c r="H53" i="13"/>
  <c r="I53" i="13"/>
  <c r="J53" i="13"/>
  <c r="E55" i="13"/>
  <c r="F55" i="13"/>
  <c r="G55" i="13"/>
  <c r="H55" i="13"/>
  <c r="I55" i="13"/>
  <c r="J55" i="13"/>
  <c r="E57" i="13"/>
  <c r="F57" i="13"/>
  <c r="G57" i="13"/>
  <c r="H57" i="13"/>
  <c r="I57" i="13"/>
  <c r="J57" i="13"/>
  <c r="E59" i="13"/>
  <c r="F59" i="13"/>
  <c r="G59" i="13"/>
  <c r="H59" i="13"/>
  <c r="I59" i="13"/>
  <c r="J59" i="13"/>
  <c r="E63" i="13"/>
  <c r="F63" i="13"/>
  <c r="G63" i="13"/>
  <c r="H63" i="13"/>
  <c r="I63" i="13"/>
  <c r="J63" i="13"/>
  <c r="E65" i="13"/>
  <c r="F65" i="13"/>
  <c r="G65" i="13"/>
  <c r="H65" i="13"/>
  <c r="I65" i="13"/>
  <c r="J65" i="13"/>
  <c r="E67" i="13"/>
  <c r="F67" i="13"/>
  <c r="G67" i="13"/>
  <c r="H67" i="13"/>
  <c r="I67" i="13"/>
  <c r="J67" i="13"/>
  <c r="E69" i="13"/>
  <c r="F69" i="13"/>
  <c r="G69" i="13"/>
  <c r="H69" i="13"/>
  <c r="I69" i="13"/>
  <c r="J69" i="13"/>
  <c r="E71" i="13"/>
  <c r="F71" i="13"/>
  <c r="J71" i="13"/>
  <c r="A4" i="9"/>
  <c r="F14" i="14" l="1"/>
  <c r="G9" i="14"/>
  <c r="G8" i="14" s="1"/>
  <c r="L22" i="8"/>
  <c r="E9" i="14"/>
  <c r="E8" i="14" s="1"/>
  <c r="L8" i="6"/>
  <c r="K26" i="8"/>
  <c r="K22" i="8" s="1"/>
  <c r="H9" i="14"/>
  <c r="H8" i="14" s="1"/>
  <c r="I14" i="14"/>
  <c r="L8" i="8"/>
  <c r="K8" i="8"/>
  <c r="J9" i="14"/>
  <c r="J8" i="14" s="1"/>
  <c r="L24" i="15" l="1"/>
  <c r="L17" i="15" l="1"/>
  <c r="L16" i="15"/>
  <c r="L15" i="15"/>
  <c r="L11" i="15"/>
  <c r="J28" i="16" l="1"/>
  <c r="H11" i="9" l="1"/>
  <c r="I11" i="9"/>
  <c r="J11" i="9"/>
  <c r="K11" i="9"/>
  <c r="J32" i="4" l="1"/>
  <c r="J92" i="8" l="1"/>
  <c r="J31" i="15"/>
  <c r="J47" i="15" s="1"/>
  <c r="J91" i="13"/>
  <c r="J16" i="13" s="1"/>
  <c r="J88" i="13"/>
  <c r="J85" i="13"/>
  <c r="J19" i="13"/>
  <c r="J17" i="13"/>
  <c r="J15" i="13"/>
  <c r="J13" i="13"/>
  <c r="J11" i="13"/>
  <c r="J30" i="13"/>
  <c r="J18" i="13"/>
  <c r="J14" i="13"/>
  <c r="J12" i="13"/>
  <c r="J35" i="12"/>
  <c r="J34" i="12"/>
  <c r="J28" i="12"/>
  <c r="J27" i="12"/>
  <c r="J21" i="12"/>
  <c r="J17" i="12" s="1"/>
  <c r="J10" i="12" s="1"/>
  <c r="J18" i="12"/>
  <c r="J41" i="11"/>
  <c r="J39" i="11"/>
  <c r="J13" i="11" s="1"/>
  <c r="J37" i="11"/>
  <c r="J12" i="11" s="1"/>
  <c r="J32" i="11"/>
  <c r="J11" i="11" s="1"/>
  <c r="J30" i="11"/>
  <c r="J10" i="11" s="1"/>
  <c r="J20" i="11"/>
  <c r="J61" i="10"/>
  <c r="J60" i="10" s="1"/>
  <c r="J54" i="10"/>
  <c r="J11" i="10" s="1"/>
  <c r="J50" i="10"/>
  <c r="J48" i="10" s="1"/>
  <c r="J42" i="10"/>
  <c r="J41" i="10" s="1"/>
  <c r="J33" i="10"/>
  <c r="J17" i="10"/>
  <c r="J83" i="15"/>
  <c r="J96" i="15" s="1"/>
  <c r="J56" i="15"/>
  <c r="J72" i="15" s="1"/>
  <c r="J23" i="15"/>
  <c r="J21" i="15"/>
  <c r="J20" i="15"/>
  <c r="J19" i="15"/>
  <c r="J18" i="15"/>
  <c r="J16" i="15"/>
  <c r="J15" i="15"/>
  <c r="J14" i="15"/>
  <c r="J13" i="15"/>
  <c r="J12" i="15"/>
  <c r="J11" i="15"/>
  <c r="J10" i="15"/>
  <c r="K72" i="9"/>
  <c r="K71" i="9" s="1"/>
  <c r="K69" i="9"/>
  <c r="K68" i="9" s="1"/>
  <c r="K61" i="9"/>
  <c r="K52" i="9"/>
  <c r="K17" i="9" s="1"/>
  <c r="K45" i="9"/>
  <c r="K36" i="9"/>
  <c r="K15" i="9" s="1"/>
  <c r="K33" i="9"/>
  <c r="K13" i="9" s="1"/>
  <c r="K31" i="9"/>
  <c r="K12" i="9" s="1"/>
  <c r="K29" i="9"/>
  <c r="K27" i="9"/>
  <c r="K10" i="9" s="1"/>
  <c r="J103" i="8"/>
  <c r="J102" i="8" s="1"/>
  <c r="J111" i="8" s="1"/>
  <c r="J114" i="8" s="1"/>
  <c r="J98" i="8"/>
  <c r="J95" i="8"/>
  <c r="J79" i="8"/>
  <c r="J20" i="8" s="1"/>
  <c r="J76" i="8"/>
  <c r="J19" i="8" s="1"/>
  <c r="J72" i="8"/>
  <c r="J65" i="8"/>
  <c r="J17" i="8" s="1"/>
  <c r="J60" i="8"/>
  <c r="J54" i="8"/>
  <c r="J14" i="8" s="1"/>
  <c r="J49" i="8"/>
  <c r="J43" i="8"/>
  <c r="J34" i="8"/>
  <c r="J27" i="8"/>
  <c r="J13" i="8"/>
  <c r="J86" i="7"/>
  <c r="J85" i="7" s="1"/>
  <c r="J79" i="7"/>
  <c r="J78" i="7" s="1"/>
  <c r="J68" i="7"/>
  <c r="J63" i="7"/>
  <c r="J50" i="7"/>
  <c r="J48" i="7"/>
  <c r="J41" i="7"/>
  <c r="J37" i="7"/>
  <c r="J31" i="7"/>
  <c r="J19" i="7"/>
  <c r="J80" i="6"/>
  <c r="J66" i="6"/>
  <c r="J63" i="6"/>
  <c r="J62" i="6" s="1"/>
  <c r="J60" i="6"/>
  <c r="J50" i="6"/>
  <c r="J49" i="6" s="1"/>
  <c r="J17" i="6" s="1"/>
  <c r="J47" i="6"/>
  <c r="J46" i="6" s="1"/>
  <c r="J44" i="6"/>
  <c r="J12" i="6" s="1"/>
  <c r="J36" i="6"/>
  <c r="J24" i="6"/>
  <c r="J89" i="16"/>
  <c r="J88" i="16" s="1"/>
  <c r="J82" i="16"/>
  <c r="J81" i="16" s="1"/>
  <c r="J77" i="16"/>
  <c r="J76" i="16" s="1"/>
  <c r="J72" i="16"/>
  <c r="J71" i="16" s="1"/>
  <c r="J69" i="16"/>
  <c r="J68" i="16" s="1"/>
  <c r="J60" i="16"/>
  <c r="J58" i="16"/>
  <c r="J51" i="16"/>
  <c r="J50" i="16" s="1"/>
  <c r="J47" i="16"/>
  <c r="J14" i="16" s="1"/>
  <c r="J40" i="16"/>
  <c r="J35" i="16"/>
  <c r="J11" i="16" s="1"/>
  <c r="J26" i="16"/>
  <c r="J9" i="16" s="1"/>
  <c r="J20" i="16"/>
  <c r="J19" i="16" s="1"/>
  <c r="J18" i="16"/>
  <c r="J87" i="3"/>
  <c r="J86" i="3" s="1"/>
  <c r="J74" i="3"/>
  <c r="J73" i="3" s="1"/>
  <c r="J70" i="3"/>
  <c r="J66" i="3"/>
  <c r="J58" i="3"/>
  <c r="J57" i="3" s="1"/>
  <c r="J46" i="3"/>
  <c r="J15" i="3" s="1"/>
  <c r="J40" i="3"/>
  <c r="J14" i="3" s="1"/>
  <c r="J38" i="3"/>
  <c r="J13" i="3" s="1"/>
  <c r="J28" i="3"/>
  <c r="J25" i="3"/>
  <c r="J11" i="3" s="1"/>
  <c r="J23" i="3"/>
  <c r="J10" i="3" s="1"/>
  <c r="K57" i="2"/>
  <c r="K55" i="2"/>
  <c r="K40" i="2"/>
  <c r="K17" i="2" s="1"/>
  <c r="K38" i="2"/>
  <c r="K33" i="2"/>
  <c r="K27" i="2"/>
  <c r="K14" i="2" s="1"/>
  <c r="K24" i="2"/>
  <c r="K74" i="1"/>
  <c r="K72" i="1" s="1"/>
  <c r="K71" i="1"/>
  <c r="K65" i="1"/>
  <c r="K61" i="1"/>
  <c r="K51" i="1"/>
  <c r="K13" i="1" s="1"/>
  <c r="K38" i="1"/>
  <c r="K12" i="1" s="1"/>
  <c r="K33" i="1"/>
  <c r="K26" i="1"/>
  <c r="K10" i="1" s="1"/>
  <c r="K20" i="1"/>
  <c r="J35" i="6" l="1"/>
  <c r="J12" i="3"/>
  <c r="K15" i="2"/>
  <c r="K16" i="2"/>
  <c r="J79" i="6"/>
  <c r="J78" i="6" s="1"/>
  <c r="J12" i="7"/>
  <c r="K23" i="2"/>
  <c r="K10" i="2" s="1"/>
  <c r="K9" i="2" s="1"/>
  <c r="J110" i="8"/>
  <c r="J113" i="8" s="1"/>
  <c r="J115" i="8" s="1"/>
  <c r="J42" i="8"/>
  <c r="J10" i="13"/>
  <c r="K9" i="1"/>
  <c r="J9" i="10"/>
  <c r="J40" i="10"/>
  <c r="J16" i="10" s="1"/>
  <c r="J39" i="16"/>
  <c r="J25" i="16" s="1"/>
  <c r="J17" i="16"/>
  <c r="J18" i="7"/>
  <c r="J47" i="7"/>
  <c r="J12" i="8"/>
  <c r="J11" i="8" s="1"/>
  <c r="J11" i="7"/>
  <c r="K54" i="2"/>
  <c r="J13" i="7"/>
  <c r="K16" i="9"/>
  <c r="K14" i="9" s="1"/>
  <c r="K9" i="9" s="1"/>
  <c r="J11" i="12"/>
  <c r="J9" i="12" s="1"/>
  <c r="K19" i="9"/>
  <c r="K18" i="9" s="1"/>
  <c r="K35" i="9"/>
  <c r="K26" i="9" s="1"/>
  <c r="K60" i="9"/>
  <c r="J84" i="13"/>
  <c r="J16" i="12"/>
  <c r="J19" i="11"/>
  <c r="J59" i="8"/>
  <c r="J15" i="16"/>
  <c r="J13" i="16"/>
  <c r="J12" i="16" s="1"/>
  <c r="J8" i="16" s="1"/>
  <c r="J65" i="3"/>
  <c r="J17" i="3"/>
  <c r="J9" i="15"/>
  <c r="J11" i="6"/>
  <c r="J10" i="6" s="1"/>
  <c r="J23" i="6"/>
  <c r="J9" i="6"/>
  <c r="K60" i="1"/>
  <c r="K14" i="1" s="1"/>
  <c r="J16" i="8"/>
  <c r="J15" i="8" s="1"/>
  <c r="J84" i="8"/>
  <c r="J16" i="3"/>
  <c r="J22" i="3"/>
  <c r="J15" i="6"/>
  <c r="J58" i="6"/>
  <c r="J9" i="3"/>
  <c r="J91" i="8"/>
  <c r="K22" i="2"/>
  <c r="J66" i="16"/>
  <c r="J16" i="16"/>
  <c r="K67" i="9"/>
  <c r="K11" i="1"/>
  <c r="J16" i="6"/>
  <c r="J25" i="15"/>
  <c r="J9" i="13"/>
  <c r="J10" i="7"/>
  <c r="J10" i="8"/>
  <c r="J18" i="8"/>
  <c r="J9" i="8"/>
  <c r="J9" i="11"/>
  <c r="J29" i="13"/>
  <c r="J18" i="6"/>
  <c r="J10" i="10"/>
  <c r="J8" i="10" l="1"/>
  <c r="J8" i="13"/>
  <c r="J9" i="7"/>
  <c r="J112" i="8"/>
  <c r="J116" i="8"/>
  <c r="J85" i="8"/>
  <c r="J117" i="8" s="1"/>
  <c r="J26" i="8"/>
  <c r="J22" i="8" s="1"/>
  <c r="K8" i="1"/>
  <c r="K19" i="1"/>
  <c r="J8" i="6"/>
  <c r="J8" i="8"/>
  <c r="J86" i="8" l="1"/>
  <c r="J118" i="8" s="1"/>
  <c r="J65" i="4" l="1"/>
  <c r="J63" i="4"/>
  <c r="J59" i="4"/>
  <c r="J58" i="4" s="1"/>
  <c r="J49" i="4"/>
  <c r="J18" i="4" s="1"/>
  <c r="J45" i="4"/>
  <c r="J16" i="4" s="1"/>
  <c r="J43" i="4"/>
  <c r="J15" i="4" s="1"/>
  <c r="J41" i="4"/>
  <c r="J14" i="4" s="1"/>
  <c r="J39" i="4"/>
  <c r="J13" i="4" s="1"/>
  <c r="J37" i="4"/>
  <c r="J11" i="4"/>
  <c r="J29" i="4"/>
  <c r="J9" i="4" s="1"/>
  <c r="J25" i="4"/>
  <c r="J8" i="4" s="1"/>
  <c r="J19" i="4"/>
  <c r="J17" i="4"/>
  <c r="I61" i="10"/>
  <c r="I60" i="10" s="1"/>
  <c r="F42" i="10"/>
  <c r="F41" i="10" s="1"/>
  <c r="F40" i="10" s="1"/>
  <c r="F33" i="10"/>
  <c r="F17" i="10"/>
  <c r="F54" i="10"/>
  <c r="F11" i="10" s="1"/>
  <c r="F50" i="10"/>
  <c r="F48" i="10" s="1"/>
  <c r="F61" i="10"/>
  <c r="F60" i="10" s="1"/>
  <c r="E61" i="10"/>
  <c r="E60" i="10" s="1"/>
  <c r="E54" i="10"/>
  <c r="E48" i="10" s="1"/>
  <c r="E42" i="10"/>
  <c r="E41" i="10" s="1"/>
  <c r="E33" i="10"/>
  <c r="E10" i="10" s="1"/>
  <c r="E17" i="10"/>
  <c r="F35" i="12"/>
  <c r="F34" i="12"/>
  <c r="F28" i="12"/>
  <c r="F27" i="12"/>
  <c r="F21" i="12"/>
  <c r="F17" i="12" s="1"/>
  <c r="F18" i="12"/>
  <c r="E35" i="12"/>
  <c r="E34" i="12"/>
  <c r="E28" i="12"/>
  <c r="E27" i="12"/>
  <c r="E21" i="12"/>
  <c r="E17" i="12" s="1"/>
  <c r="E18" i="12"/>
  <c r="F41" i="11"/>
  <c r="F37" i="11"/>
  <c r="F32" i="11"/>
  <c r="F30" i="11"/>
  <c r="F20" i="11"/>
  <c r="F56" i="11"/>
  <c r="F55" i="11" s="1"/>
  <c r="E56" i="11"/>
  <c r="E55" i="11" s="1"/>
  <c r="E41" i="11"/>
  <c r="E39" i="11"/>
  <c r="E13" i="11" s="1"/>
  <c r="E37" i="11"/>
  <c r="E12" i="11" s="1"/>
  <c r="E32" i="11"/>
  <c r="E11" i="11" s="1"/>
  <c r="E30" i="11"/>
  <c r="E10" i="11" s="1"/>
  <c r="E20" i="11"/>
  <c r="E9" i="11" s="1"/>
  <c r="F91" i="13"/>
  <c r="F84" i="13" s="1"/>
  <c r="F88" i="13"/>
  <c r="F85" i="13" s="1"/>
  <c r="F30" i="13"/>
  <c r="E91" i="13"/>
  <c r="E88" i="13"/>
  <c r="E85" i="13" s="1"/>
  <c r="E19" i="13"/>
  <c r="E18" i="13"/>
  <c r="E17" i="13"/>
  <c r="E16" i="13"/>
  <c r="E15" i="13"/>
  <c r="E13" i="13"/>
  <c r="E11" i="13"/>
  <c r="E30" i="13"/>
  <c r="E9" i="13" s="1"/>
  <c r="E20" i="13"/>
  <c r="E14" i="13"/>
  <c r="L12" i="15"/>
  <c r="L19" i="15"/>
  <c r="L20" i="15"/>
  <c r="L18" i="15"/>
  <c r="F80" i="6"/>
  <c r="F79" i="6" s="1"/>
  <c r="F78" i="6" s="1"/>
  <c r="F66" i="6"/>
  <c r="F63" i="6"/>
  <c r="F60" i="6"/>
  <c r="F50" i="6"/>
  <c r="F49" i="6" s="1"/>
  <c r="F17" i="6" s="1"/>
  <c r="F47" i="6"/>
  <c r="F46" i="6" s="1"/>
  <c r="F44" i="6"/>
  <c r="F12" i="6" s="1"/>
  <c r="F36" i="6"/>
  <c r="F24" i="6"/>
  <c r="E80" i="6"/>
  <c r="E79" i="6" s="1"/>
  <c r="E78" i="6" s="1"/>
  <c r="E63" i="6"/>
  <c r="E62" i="6" s="1"/>
  <c r="E60" i="6"/>
  <c r="E50" i="6"/>
  <c r="E49" i="6" s="1"/>
  <c r="E47" i="6"/>
  <c r="E46" i="6" s="1"/>
  <c r="E44" i="6"/>
  <c r="E12" i="6" s="1"/>
  <c r="E36" i="6"/>
  <c r="E11" i="6" s="1"/>
  <c r="E24" i="6"/>
  <c r="F72" i="9"/>
  <c r="F71" i="9" s="1"/>
  <c r="F69" i="9"/>
  <c r="F68" i="9" s="1"/>
  <c r="F61" i="9"/>
  <c r="F60" i="9" s="1"/>
  <c r="F52" i="9"/>
  <c r="F45" i="9"/>
  <c r="F36" i="9"/>
  <c r="F33" i="9"/>
  <c r="F31" i="9"/>
  <c r="F29" i="9"/>
  <c r="F11" i="9" s="1"/>
  <c r="F27" i="9"/>
  <c r="F10" i="9" s="1"/>
  <c r="E72" i="9"/>
  <c r="E71" i="9" s="1"/>
  <c r="E69" i="9"/>
  <c r="E68" i="9" s="1"/>
  <c r="E62" i="9"/>
  <c r="E61" i="9" s="1"/>
  <c r="E52" i="9"/>
  <c r="E17" i="9" s="1"/>
  <c r="E45" i="9"/>
  <c r="E36" i="9"/>
  <c r="E15" i="9" s="1"/>
  <c r="E33" i="9"/>
  <c r="E31" i="9"/>
  <c r="E29" i="9"/>
  <c r="E11" i="9" s="1"/>
  <c r="E27" i="9"/>
  <c r="E10" i="9" s="1"/>
  <c r="F89" i="16"/>
  <c r="F88" i="16" s="1"/>
  <c r="F82" i="16"/>
  <c r="F81" i="16" s="1"/>
  <c r="F77" i="16"/>
  <c r="F76" i="16" s="1"/>
  <c r="F71" i="16"/>
  <c r="F69" i="16"/>
  <c r="F68" i="16" s="1"/>
  <c r="F60" i="16"/>
  <c r="F58" i="16"/>
  <c r="F17" i="16" s="1"/>
  <c r="F51" i="16"/>
  <c r="F50" i="16" s="1"/>
  <c r="F15" i="16" s="1"/>
  <c r="F47" i="16"/>
  <c r="F14" i="16" s="1"/>
  <c r="F40" i="16"/>
  <c r="F35" i="16"/>
  <c r="F28" i="16"/>
  <c r="F26" i="16"/>
  <c r="F11" i="16"/>
  <c r="E89" i="16"/>
  <c r="E88" i="16" s="1"/>
  <c r="E82" i="16"/>
  <c r="E81" i="16" s="1"/>
  <c r="E77" i="16"/>
  <c r="E76" i="16" s="1"/>
  <c r="E72" i="16"/>
  <c r="E71" i="16" s="1"/>
  <c r="E69" i="16"/>
  <c r="E68" i="16" s="1"/>
  <c r="E60" i="16"/>
  <c r="E58" i="16"/>
  <c r="E51" i="16"/>
  <c r="E50" i="16" s="1"/>
  <c r="E47" i="16"/>
  <c r="E14" i="16" s="1"/>
  <c r="E40" i="16"/>
  <c r="E35" i="16"/>
  <c r="E11" i="16" s="1"/>
  <c r="E28" i="16"/>
  <c r="E26" i="16"/>
  <c r="E9" i="16" s="1"/>
  <c r="E20" i="16"/>
  <c r="E19" i="16" s="1"/>
  <c r="I49" i="4"/>
  <c r="F65" i="4"/>
  <c r="F63" i="4"/>
  <c r="F59" i="4"/>
  <c r="F49" i="4"/>
  <c r="F47" i="4"/>
  <c r="F17" i="4" s="1"/>
  <c r="F45" i="4"/>
  <c r="F16" i="4" s="1"/>
  <c r="F43" i="4"/>
  <c r="F15" i="4" s="1"/>
  <c r="F41" i="4"/>
  <c r="F14" i="4" s="1"/>
  <c r="F39" i="4"/>
  <c r="F13" i="4" s="1"/>
  <c r="F37" i="4"/>
  <c r="F12" i="4" s="1"/>
  <c r="F32" i="4"/>
  <c r="F29" i="4"/>
  <c r="F9" i="4" s="1"/>
  <c r="F25" i="4"/>
  <c r="F19" i="4"/>
  <c r="E65" i="4"/>
  <c r="E63" i="4"/>
  <c r="E19" i="4" s="1"/>
  <c r="E59" i="4"/>
  <c r="E49" i="4"/>
  <c r="E47" i="4"/>
  <c r="E17" i="4" s="1"/>
  <c r="E45" i="4"/>
  <c r="E16" i="4" s="1"/>
  <c r="E43" i="4"/>
  <c r="E15" i="4" s="1"/>
  <c r="E41" i="4"/>
  <c r="E14" i="4" s="1"/>
  <c r="E39" i="4"/>
  <c r="E13" i="4" s="1"/>
  <c r="E37" i="4"/>
  <c r="E12" i="4" s="1"/>
  <c r="E32" i="4"/>
  <c r="E11" i="4" s="1"/>
  <c r="E29" i="4"/>
  <c r="E9" i="4" s="1"/>
  <c r="E25" i="4"/>
  <c r="L10" i="15"/>
  <c r="F18" i="16" l="1"/>
  <c r="E18" i="4"/>
  <c r="F35" i="9"/>
  <c r="F15" i="9"/>
  <c r="E10" i="6"/>
  <c r="E12" i="13"/>
  <c r="F16" i="12"/>
  <c r="E14" i="11"/>
  <c r="E8" i="11" s="1"/>
  <c r="E11" i="10"/>
  <c r="E39" i="16"/>
  <c r="J12" i="4"/>
  <c r="J10" i="4" s="1"/>
  <c r="J7" i="4" s="1"/>
  <c r="J31" i="4"/>
  <c r="E16" i="6"/>
  <c r="E18" i="16"/>
  <c r="E17" i="16"/>
  <c r="F35" i="6"/>
  <c r="F23" i="6" s="1"/>
  <c r="F31" i="4"/>
  <c r="F24" i="4" s="1"/>
  <c r="F10" i="16"/>
  <c r="E19" i="9"/>
  <c r="E18" i="9" s="1"/>
  <c r="E15" i="6"/>
  <c r="E16" i="12"/>
  <c r="F18" i="4"/>
  <c r="E67" i="9"/>
  <c r="E9" i="6"/>
  <c r="E8" i="6" s="1"/>
  <c r="F9" i="6"/>
  <c r="E19" i="11"/>
  <c r="E31" i="4"/>
  <c r="E24" i="4" s="1"/>
  <c r="E58" i="4"/>
  <c r="E10" i="16"/>
  <c r="F20" i="16"/>
  <c r="F19" i="16" s="1"/>
  <c r="F39" i="16"/>
  <c r="F25" i="16" s="1"/>
  <c r="E35" i="6"/>
  <c r="E23" i="6" s="1"/>
  <c r="E29" i="13"/>
  <c r="E84" i="13"/>
  <c r="F29" i="13"/>
  <c r="F19" i="11"/>
  <c r="E10" i="4"/>
  <c r="E13" i="16"/>
  <c r="E12" i="16" s="1"/>
  <c r="F66" i="16"/>
  <c r="F26" i="9"/>
  <c r="F16" i="6"/>
  <c r="E16" i="10"/>
  <c r="E9" i="10"/>
  <c r="E8" i="10" s="1"/>
  <c r="J24" i="4"/>
  <c r="E66" i="16"/>
  <c r="F67" i="9"/>
  <c r="E25" i="16"/>
  <c r="E15" i="16"/>
  <c r="F9" i="10"/>
  <c r="E8" i="4"/>
  <c r="F11" i="4"/>
  <c r="F10" i="4" s="1"/>
  <c r="F16" i="16"/>
  <c r="E16" i="9"/>
  <c r="E14" i="9" s="1"/>
  <c r="E9" i="9" s="1"/>
  <c r="F11" i="6"/>
  <c r="F10" i="6" s="1"/>
  <c r="E10" i="13"/>
  <c r="F8" i="4"/>
  <c r="F58" i="4"/>
  <c r="E16" i="16"/>
  <c r="F9" i="16"/>
  <c r="F13" i="16"/>
  <c r="F12" i="16" s="1"/>
  <c r="F8" i="16" s="1"/>
  <c r="E35" i="9"/>
  <c r="E60" i="9"/>
  <c r="F18" i="6"/>
  <c r="F62" i="6"/>
  <c r="F16" i="10"/>
  <c r="F10" i="10"/>
  <c r="F87" i="3"/>
  <c r="F86" i="3" s="1"/>
  <c r="F74" i="3"/>
  <c r="F73" i="3" s="1"/>
  <c r="F70" i="3"/>
  <c r="F66" i="3"/>
  <c r="F58" i="3"/>
  <c r="F57" i="3" s="1"/>
  <c r="F46" i="3"/>
  <c r="F40" i="3"/>
  <c r="F38" i="3"/>
  <c r="F13" i="3" s="1"/>
  <c r="F28" i="3"/>
  <c r="F25" i="3"/>
  <c r="F11" i="3" s="1"/>
  <c r="F23" i="3"/>
  <c r="E58" i="3"/>
  <c r="E57" i="3" s="1"/>
  <c r="E46" i="3"/>
  <c r="E40" i="3"/>
  <c r="E38" i="3"/>
  <c r="E13" i="3" s="1"/>
  <c r="E28" i="3"/>
  <c r="E25" i="3"/>
  <c r="E11" i="3" s="1"/>
  <c r="E23" i="3"/>
  <c r="E10" i="3" s="1"/>
  <c r="E87" i="3"/>
  <c r="E86" i="3" s="1"/>
  <c r="E74" i="3"/>
  <c r="E73" i="3" s="1"/>
  <c r="E70" i="3"/>
  <c r="E66" i="3"/>
  <c r="F57" i="2"/>
  <c r="F55" i="2"/>
  <c r="F40" i="2"/>
  <c r="F17" i="2" s="1"/>
  <c r="F38" i="2"/>
  <c r="F33" i="2"/>
  <c r="F27" i="2"/>
  <c r="F14" i="2" s="1"/>
  <c r="F10" i="2" s="1"/>
  <c r="F24" i="2"/>
  <c r="E57" i="2"/>
  <c r="E55" i="2"/>
  <c r="E40" i="2"/>
  <c r="E17" i="2" s="1"/>
  <c r="E38" i="2"/>
  <c r="E33" i="2"/>
  <c r="E27" i="2"/>
  <c r="E14" i="2" s="1"/>
  <c r="E24" i="2"/>
  <c r="F105" i="8"/>
  <c r="F103" i="8"/>
  <c r="F98" i="8"/>
  <c r="F95" i="8"/>
  <c r="F92" i="8"/>
  <c r="F113" i="8" s="1"/>
  <c r="F79" i="8"/>
  <c r="F20" i="8" s="1"/>
  <c r="F76" i="8"/>
  <c r="F19" i="8" s="1"/>
  <c r="F72" i="8"/>
  <c r="F65" i="8"/>
  <c r="F60" i="8"/>
  <c r="F54" i="8"/>
  <c r="F14" i="8" s="1"/>
  <c r="F49" i="8"/>
  <c r="F13" i="8" s="1"/>
  <c r="F43" i="8"/>
  <c r="F34" i="8"/>
  <c r="F27" i="8"/>
  <c r="F18" i="8"/>
  <c r="E114" i="8"/>
  <c r="E113" i="8"/>
  <c r="E111" i="8"/>
  <c r="E112" i="8" s="1"/>
  <c r="E103" i="8"/>
  <c r="E102" i="8" s="1"/>
  <c r="E98" i="8"/>
  <c r="E95" i="8"/>
  <c r="E92" i="8"/>
  <c r="E79" i="8"/>
  <c r="E20" i="8" s="1"/>
  <c r="E76" i="8"/>
  <c r="E19" i="8" s="1"/>
  <c r="E72" i="8"/>
  <c r="E18" i="8" s="1"/>
  <c r="E65" i="8"/>
  <c r="E17" i="8" s="1"/>
  <c r="E60" i="8"/>
  <c r="E54" i="8"/>
  <c r="E14" i="8" s="1"/>
  <c r="E49" i="8"/>
  <c r="E13" i="8" s="1"/>
  <c r="E43" i="8"/>
  <c r="E34" i="8"/>
  <c r="E27" i="8"/>
  <c r="F86" i="7"/>
  <c r="F85" i="7" s="1"/>
  <c r="F79" i="7"/>
  <c r="F78" i="7" s="1"/>
  <c r="F68" i="7"/>
  <c r="F63" i="7"/>
  <c r="F50" i="7"/>
  <c r="F41" i="7"/>
  <c r="F37" i="7"/>
  <c r="F31" i="7"/>
  <c r="F19" i="7"/>
  <c r="F10" i="7" s="1"/>
  <c r="F74" i="1"/>
  <c r="F72" i="1" s="1"/>
  <c r="F71" i="1"/>
  <c r="F65" i="1"/>
  <c r="F61" i="1"/>
  <c r="F51" i="1"/>
  <c r="F38" i="1"/>
  <c r="F12" i="1" s="1"/>
  <c r="F33" i="1"/>
  <c r="F11" i="1" s="1"/>
  <c r="F26" i="1"/>
  <c r="F10" i="1" s="1"/>
  <c r="F20" i="1"/>
  <c r="F9" i="1" s="1"/>
  <c r="F83" i="15"/>
  <c r="F96" i="15" s="1"/>
  <c r="F56" i="15"/>
  <c r="F72" i="15" s="1"/>
  <c r="F31" i="15"/>
  <c r="F47" i="15" s="1"/>
  <c r="F26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E16" i="2" l="1"/>
  <c r="E15" i="2"/>
  <c r="F16" i="2"/>
  <c r="F15" i="2"/>
  <c r="F9" i="2" s="1"/>
  <c r="F11" i="7"/>
  <c r="E8" i="13"/>
  <c r="E17" i="3"/>
  <c r="E9" i="8"/>
  <c r="F102" i="8"/>
  <c r="F91" i="8" s="1"/>
  <c r="F9" i="8"/>
  <c r="F8" i="10"/>
  <c r="E54" i="2"/>
  <c r="F13" i="1"/>
  <c r="F59" i="8"/>
  <c r="E12" i="3"/>
  <c r="E26" i="9"/>
  <c r="E7" i="4"/>
  <c r="F60" i="1"/>
  <c r="F14" i="1" s="1"/>
  <c r="F18" i="7"/>
  <c r="E10" i="8"/>
  <c r="E115" i="8"/>
  <c r="F8" i="6"/>
  <c r="E8" i="16"/>
  <c r="F10" i="8"/>
  <c r="F42" i="8"/>
  <c r="F17" i="8"/>
  <c r="F7" i="4"/>
  <c r="F13" i="7"/>
  <c r="E91" i="8"/>
  <c r="E15" i="3"/>
  <c r="F17" i="3"/>
  <c r="F12" i="3"/>
  <c r="E59" i="8"/>
  <c r="F54" i="2"/>
  <c r="F58" i="6"/>
  <c r="F15" i="6"/>
  <c r="F12" i="7"/>
  <c r="E42" i="8"/>
  <c r="F16" i="3"/>
  <c r="F22" i="3"/>
  <c r="F15" i="3"/>
  <c r="F65" i="3"/>
  <c r="E22" i="3"/>
  <c r="E14" i="3"/>
  <c r="F14" i="3"/>
  <c r="F10" i="3"/>
  <c r="E16" i="3"/>
  <c r="E65" i="3"/>
  <c r="F23" i="2"/>
  <c r="F22" i="2" s="1"/>
  <c r="E23" i="2"/>
  <c r="E10" i="2" s="1"/>
  <c r="E9" i="2" s="1"/>
  <c r="F47" i="7"/>
  <c r="E84" i="8"/>
  <c r="F12" i="8"/>
  <c r="F11" i="8" s="1"/>
  <c r="F16" i="8"/>
  <c r="F84" i="8"/>
  <c r="E12" i="8"/>
  <c r="E11" i="8" s="1"/>
  <c r="E16" i="8"/>
  <c r="E15" i="8" s="1"/>
  <c r="F110" i="8"/>
  <c r="F25" i="15"/>
  <c r="F111" i="8" l="1"/>
  <c r="F114" i="8"/>
  <c r="F115" i="8" s="1"/>
  <c r="F26" i="8"/>
  <c r="F22" i="8" s="1"/>
  <c r="F8" i="1"/>
  <c r="E85" i="8"/>
  <c r="E22" i="8" s="1"/>
  <c r="F19" i="1"/>
  <c r="F85" i="8"/>
  <c r="F117" i="8" s="1"/>
  <c r="F9" i="7"/>
  <c r="E26" i="8"/>
  <c r="F15" i="8"/>
  <c r="F8" i="8" s="1"/>
  <c r="E8" i="8"/>
  <c r="F9" i="3"/>
  <c r="E9" i="3"/>
  <c r="E22" i="2"/>
  <c r="F116" i="8"/>
  <c r="F112" i="8"/>
  <c r="H114" i="8"/>
  <c r="F86" i="8" l="1"/>
  <c r="F118" i="8" s="1"/>
  <c r="E86" i="8"/>
  <c r="E118" i="8" s="1"/>
  <c r="I54" i="10"/>
  <c r="I11" i="10" s="1"/>
  <c r="I50" i="10"/>
  <c r="I48" i="10" s="1"/>
  <c r="H54" i="10"/>
  <c r="H50" i="10"/>
  <c r="H48" i="10" s="1"/>
  <c r="I42" i="10"/>
  <c r="I41" i="10" s="1"/>
  <c r="I40" i="10" s="1"/>
  <c r="I33" i="10"/>
  <c r="I10" i="10" s="1"/>
  <c r="I17" i="10"/>
  <c r="H42" i="10"/>
  <c r="H41" i="10" s="1"/>
  <c r="H40" i="10" s="1"/>
  <c r="H33" i="10"/>
  <c r="H17" i="10"/>
  <c r="I83" i="15"/>
  <c r="H83" i="15"/>
  <c r="I11" i="15"/>
  <c r="H56" i="11"/>
  <c r="I41" i="11"/>
  <c r="I39" i="11"/>
  <c r="I13" i="11" s="1"/>
  <c r="I37" i="11"/>
  <c r="I12" i="11" s="1"/>
  <c r="I32" i="11"/>
  <c r="I11" i="11" s="1"/>
  <c r="I30" i="11"/>
  <c r="I10" i="11" s="1"/>
  <c r="I20" i="11"/>
  <c r="I9" i="11" s="1"/>
  <c r="H41" i="11"/>
  <c r="H39" i="11"/>
  <c r="H13" i="11" s="1"/>
  <c r="H37" i="11"/>
  <c r="H12" i="11" s="1"/>
  <c r="H32" i="11"/>
  <c r="H11" i="11" s="1"/>
  <c r="H30" i="11"/>
  <c r="H10" i="11" s="1"/>
  <c r="H20" i="11"/>
  <c r="H9" i="11" s="1"/>
  <c r="I59" i="11"/>
  <c r="I21" i="12"/>
  <c r="I17" i="12" s="1"/>
  <c r="I18" i="12"/>
  <c r="I28" i="12"/>
  <c r="I27" i="12"/>
  <c r="H28" i="12"/>
  <c r="H27" i="12"/>
  <c r="I35" i="12"/>
  <c r="I34" i="12"/>
  <c r="I14" i="13"/>
  <c r="I19" i="13"/>
  <c r="I18" i="13"/>
  <c r="I17" i="13"/>
  <c r="I15" i="13"/>
  <c r="I13" i="13"/>
  <c r="I12" i="13"/>
  <c r="I11" i="13"/>
  <c r="I30" i="13"/>
  <c r="H18" i="13"/>
  <c r="H17" i="13"/>
  <c r="H15" i="13"/>
  <c r="H13" i="13"/>
  <c r="H12" i="13"/>
  <c r="H11" i="13"/>
  <c r="H30" i="13"/>
  <c r="H14" i="13"/>
  <c r="I91" i="13"/>
  <c r="I88" i="13"/>
  <c r="I85" i="13"/>
  <c r="I56" i="11" l="1"/>
  <c r="I55" i="11" s="1"/>
  <c r="I14" i="11" s="1"/>
  <c r="I10" i="13"/>
  <c r="I16" i="13"/>
  <c r="I11" i="12"/>
  <c r="I84" i="13"/>
  <c r="H16" i="10"/>
  <c r="I16" i="10"/>
  <c r="I9" i="10"/>
  <c r="I8" i="10" s="1"/>
  <c r="H29" i="13"/>
  <c r="I29" i="13"/>
  <c r="I9" i="13"/>
  <c r="I8" i="11"/>
  <c r="I19" i="11"/>
  <c r="H19" i="11"/>
  <c r="I10" i="12"/>
  <c r="I16" i="12"/>
  <c r="J61" i="9"/>
  <c r="J52" i="9"/>
  <c r="J17" i="9" s="1"/>
  <c r="J45" i="9"/>
  <c r="J36" i="9"/>
  <c r="J15" i="9" s="1"/>
  <c r="J33" i="9"/>
  <c r="J13" i="9" s="1"/>
  <c r="J31" i="9"/>
  <c r="J12" i="9" s="1"/>
  <c r="J29" i="9"/>
  <c r="J27" i="9"/>
  <c r="J10" i="9" s="1"/>
  <c r="I61" i="9"/>
  <c r="I60" i="9" s="1"/>
  <c r="I52" i="9"/>
  <c r="I45" i="9"/>
  <c r="I36" i="9"/>
  <c r="I15" i="9" s="1"/>
  <c r="I33" i="9"/>
  <c r="I13" i="9" s="1"/>
  <c r="I31" i="9"/>
  <c r="I12" i="9" s="1"/>
  <c r="I29" i="9"/>
  <c r="I27" i="9"/>
  <c r="I10" i="9" s="1"/>
  <c r="J72" i="9"/>
  <c r="J71" i="9" s="1"/>
  <c r="J69" i="9"/>
  <c r="J68" i="9" s="1"/>
  <c r="I103" i="8"/>
  <c r="I102" i="8" s="1"/>
  <c r="I111" i="8" s="1"/>
  <c r="I98" i="8"/>
  <c r="I95" i="8"/>
  <c r="I92" i="8"/>
  <c r="H110" i="8"/>
  <c r="H103" i="8"/>
  <c r="H102" i="8" s="1"/>
  <c r="H98" i="8"/>
  <c r="H95" i="8"/>
  <c r="H92" i="8"/>
  <c r="H113" i="8" s="1"/>
  <c r="I79" i="8"/>
  <c r="I76" i="8"/>
  <c r="I19" i="8" s="1"/>
  <c r="I72" i="8"/>
  <c r="I18" i="8" s="1"/>
  <c r="I65" i="8"/>
  <c r="I17" i="8" s="1"/>
  <c r="I60" i="8"/>
  <c r="I54" i="8"/>
  <c r="I14" i="8" s="1"/>
  <c r="I49" i="8"/>
  <c r="I13" i="8" s="1"/>
  <c r="I43" i="8"/>
  <c r="I34" i="8"/>
  <c r="I27" i="8"/>
  <c r="H79" i="8"/>
  <c r="H76" i="8"/>
  <c r="H72" i="8"/>
  <c r="H65" i="8"/>
  <c r="H60" i="8"/>
  <c r="H54" i="8"/>
  <c r="H49" i="8"/>
  <c r="H43" i="8"/>
  <c r="H34" i="8"/>
  <c r="H27" i="8"/>
  <c r="I86" i="7"/>
  <c r="I85" i="7" s="1"/>
  <c r="I48" i="7"/>
  <c r="I68" i="7"/>
  <c r="I63" i="7"/>
  <c r="I50" i="7"/>
  <c r="I41" i="7"/>
  <c r="I37" i="7"/>
  <c r="I13" i="7" s="1"/>
  <c r="I31" i="7"/>
  <c r="I19" i="7"/>
  <c r="H41" i="7"/>
  <c r="H37" i="7"/>
  <c r="H31" i="7"/>
  <c r="H19" i="7"/>
  <c r="H68" i="7"/>
  <c r="H63" i="7"/>
  <c r="H50" i="7"/>
  <c r="I79" i="7"/>
  <c r="I78" i="7" s="1"/>
  <c r="H79" i="7"/>
  <c r="H78" i="7" s="1"/>
  <c r="I89" i="16"/>
  <c r="I88" i="16" s="1"/>
  <c r="I80" i="6"/>
  <c r="I79" i="6" s="1"/>
  <c r="I78" i="6" s="1"/>
  <c r="H80" i="6"/>
  <c r="H79" i="6" s="1"/>
  <c r="H78" i="6" s="1"/>
  <c r="I66" i="6"/>
  <c r="I63" i="6"/>
  <c r="I62" i="6" s="1"/>
  <c r="I60" i="6"/>
  <c r="I50" i="6"/>
  <c r="I47" i="6"/>
  <c r="I44" i="6"/>
  <c r="I12" i="6" s="1"/>
  <c r="I36" i="6"/>
  <c r="I11" i="6" s="1"/>
  <c r="I24" i="6"/>
  <c r="H50" i="6"/>
  <c r="H49" i="6" s="1"/>
  <c r="H47" i="6"/>
  <c r="H46" i="6" s="1"/>
  <c r="H44" i="6"/>
  <c r="H12" i="6" s="1"/>
  <c r="H36" i="6"/>
  <c r="H24" i="6"/>
  <c r="I82" i="16"/>
  <c r="I81" i="16" s="1"/>
  <c r="I77" i="16"/>
  <c r="I76" i="16" s="1"/>
  <c r="I72" i="16"/>
  <c r="I71" i="16" s="1"/>
  <c r="I69" i="16"/>
  <c r="I68" i="16" s="1"/>
  <c r="H82" i="16"/>
  <c r="H81" i="16" s="1"/>
  <c r="H77" i="16"/>
  <c r="H18" i="16" s="1"/>
  <c r="H72" i="16"/>
  <c r="H71" i="16" s="1"/>
  <c r="H69" i="16"/>
  <c r="H68" i="16" s="1"/>
  <c r="I60" i="16"/>
  <c r="I58" i="16"/>
  <c r="I51" i="16"/>
  <c r="I50" i="16" s="1"/>
  <c r="I47" i="16"/>
  <c r="I40" i="16"/>
  <c r="I35" i="16"/>
  <c r="I28" i="16"/>
  <c r="I26" i="16"/>
  <c r="I9" i="16" s="1"/>
  <c r="H60" i="16"/>
  <c r="H58" i="16"/>
  <c r="H51" i="16"/>
  <c r="H50" i="16" s="1"/>
  <c r="H47" i="16"/>
  <c r="H40" i="16"/>
  <c r="H35" i="16"/>
  <c r="H11" i="16" s="1"/>
  <c r="H28" i="16"/>
  <c r="H26" i="16"/>
  <c r="H9" i="16" s="1"/>
  <c r="I20" i="16"/>
  <c r="I19" i="16" s="1"/>
  <c r="I11" i="16"/>
  <c r="H20" i="16"/>
  <c r="H19" i="16" s="1"/>
  <c r="I17" i="4"/>
  <c r="H17" i="4"/>
  <c r="I65" i="4"/>
  <c r="I63" i="4"/>
  <c r="I19" i="4" s="1"/>
  <c r="I59" i="4"/>
  <c r="I18" i="4" s="1"/>
  <c r="I45" i="4"/>
  <c r="I16" i="4" s="1"/>
  <c r="I43" i="4"/>
  <c r="I15" i="4" s="1"/>
  <c r="I41" i="4"/>
  <c r="I14" i="4" s="1"/>
  <c r="I39" i="4"/>
  <c r="I13" i="4" s="1"/>
  <c r="I37" i="4"/>
  <c r="I12" i="4" s="1"/>
  <c r="I32" i="4"/>
  <c r="I11" i="4" s="1"/>
  <c r="I29" i="4"/>
  <c r="I9" i="4" s="1"/>
  <c r="I25" i="4"/>
  <c r="I8" i="4" s="1"/>
  <c r="H65" i="4"/>
  <c r="H63" i="4"/>
  <c r="H19" i="4" s="1"/>
  <c r="H59" i="4"/>
  <c r="H49" i="4"/>
  <c r="H45" i="4"/>
  <c r="H16" i="4" s="1"/>
  <c r="H43" i="4"/>
  <c r="H15" i="4" s="1"/>
  <c r="H41" i="4"/>
  <c r="H14" i="4" s="1"/>
  <c r="H39" i="4"/>
  <c r="H37" i="4"/>
  <c r="H12" i="4" s="1"/>
  <c r="H32" i="4"/>
  <c r="H11" i="4" s="1"/>
  <c r="H29" i="4"/>
  <c r="H9" i="4" s="1"/>
  <c r="H25" i="4"/>
  <c r="H8" i="4" s="1"/>
  <c r="H23" i="15"/>
  <c r="H21" i="15"/>
  <c r="H20" i="15"/>
  <c r="H19" i="15"/>
  <c r="H18" i="15"/>
  <c r="H17" i="15"/>
  <c r="H16" i="15"/>
  <c r="H15" i="15"/>
  <c r="H14" i="15"/>
  <c r="H13" i="15"/>
  <c r="H12" i="15"/>
  <c r="H11" i="15"/>
  <c r="H24" i="15"/>
  <c r="H10" i="15"/>
  <c r="H23" i="3"/>
  <c r="H10" i="3" s="1"/>
  <c r="I23" i="3"/>
  <c r="I10" i="3" s="1"/>
  <c r="I87" i="3"/>
  <c r="I86" i="3" s="1"/>
  <c r="I74" i="3"/>
  <c r="I73" i="3" s="1"/>
  <c r="I70" i="3"/>
  <c r="I66" i="3"/>
  <c r="I58" i="3"/>
  <c r="I46" i="3"/>
  <c r="I40" i="3"/>
  <c r="I14" i="3" s="1"/>
  <c r="I38" i="3"/>
  <c r="I13" i="3" s="1"/>
  <c r="I28" i="3"/>
  <c r="I25" i="3"/>
  <c r="I11" i="3" s="1"/>
  <c r="H87" i="3"/>
  <c r="H86" i="3" s="1"/>
  <c r="H74" i="3"/>
  <c r="H73" i="3" s="1"/>
  <c r="H70" i="3"/>
  <c r="H66" i="3"/>
  <c r="H58" i="3"/>
  <c r="H57" i="3" s="1"/>
  <c r="H46" i="3"/>
  <c r="H40" i="3"/>
  <c r="H38" i="3"/>
  <c r="H28" i="3"/>
  <c r="H25" i="3"/>
  <c r="J24" i="2"/>
  <c r="J57" i="2"/>
  <c r="J55" i="2"/>
  <c r="J40" i="2"/>
  <c r="J17" i="2" s="1"/>
  <c r="J38" i="2"/>
  <c r="J33" i="2"/>
  <c r="J27" i="2"/>
  <c r="J14" i="2" s="1"/>
  <c r="I57" i="2"/>
  <c r="I55" i="2"/>
  <c r="I40" i="2"/>
  <c r="I17" i="2" s="1"/>
  <c r="I38" i="2"/>
  <c r="I33" i="2"/>
  <c r="I27" i="2"/>
  <c r="I14" i="2" s="1"/>
  <c r="I24" i="2"/>
  <c r="L31" i="15"/>
  <c r="L47" i="15" s="1"/>
  <c r="I31" i="15"/>
  <c r="I47" i="15" s="1"/>
  <c r="H31" i="15"/>
  <c r="H47" i="15" s="1"/>
  <c r="I96" i="15"/>
  <c r="I56" i="15"/>
  <c r="I72" i="15" s="1"/>
  <c r="I23" i="15"/>
  <c r="I21" i="15"/>
  <c r="I20" i="15"/>
  <c r="I19" i="15"/>
  <c r="I18" i="15"/>
  <c r="I17" i="15"/>
  <c r="I16" i="15"/>
  <c r="I15" i="15"/>
  <c r="I14" i="15"/>
  <c r="I13" i="15"/>
  <c r="I12" i="15"/>
  <c r="I10" i="15"/>
  <c r="J74" i="1"/>
  <c r="J72" i="1" s="1"/>
  <c r="J71" i="1"/>
  <c r="J65" i="1"/>
  <c r="J61" i="1"/>
  <c r="J51" i="1"/>
  <c r="J13" i="1" s="1"/>
  <c r="J38" i="1"/>
  <c r="J12" i="1" s="1"/>
  <c r="J33" i="1"/>
  <c r="J11" i="1" s="1"/>
  <c r="J26" i="1"/>
  <c r="J10" i="1" s="1"/>
  <c r="J20" i="1"/>
  <c r="I74" i="1"/>
  <c r="I72" i="1" s="1"/>
  <c r="I71" i="1"/>
  <c r="I65" i="1"/>
  <c r="I61" i="1"/>
  <c r="I51" i="1"/>
  <c r="I13" i="1" s="1"/>
  <c r="I38" i="1"/>
  <c r="I12" i="1" s="1"/>
  <c r="I33" i="1"/>
  <c r="I11" i="1" s="1"/>
  <c r="I26" i="1"/>
  <c r="I10" i="1" s="1"/>
  <c r="I20" i="1"/>
  <c r="I8" i="13" l="1"/>
  <c r="I110" i="8"/>
  <c r="I15" i="2"/>
  <c r="J15" i="2"/>
  <c r="I16" i="2"/>
  <c r="I9" i="2"/>
  <c r="J16" i="2"/>
  <c r="J67" i="9"/>
  <c r="I9" i="12"/>
  <c r="J56" i="11"/>
  <c r="J55" i="11" s="1"/>
  <c r="J8" i="11" s="1"/>
  <c r="I10" i="16"/>
  <c r="I9" i="1"/>
  <c r="I59" i="8"/>
  <c r="J60" i="1"/>
  <c r="J14" i="1" s="1"/>
  <c r="H76" i="16"/>
  <c r="H17" i="16" s="1"/>
  <c r="J19" i="9"/>
  <c r="J18" i="9" s="1"/>
  <c r="I39" i="16"/>
  <c r="I25" i="16" s="1"/>
  <c r="I17" i="16"/>
  <c r="I12" i="3"/>
  <c r="I23" i="2"/>
  <c r="I22" i="2" s="1"/>
  <c r="J23" i="2"/>
  <c r="J22" i="2" s="1"/>
  <c r="J35" i="9"/>
  <c r="J26" i="9" s="1"/>
  <c r="J16" i="9"/>
  <c r="J14" i="9" s="1"/>
  <c r="J9" i="9" s="1"/>
  <c r="I17" i="3"/>
  <c r="I18" i="16"/>
  <c r="H84" i="8"/>
  <c r="H116" i="8" s="1"/>
  <c r="H18" i="4"/>
  <c r="I35" i="9"/>
  <c r="I26" i="9" s="1"/>
  <c r="I54" i="2"/>
  <c r="J54" i="2"/>
  <c r="I58" i="4"/>
  <c r="I13" i="16"/>
  <c r="I42" i="8"/>
  <c r="J60" i="9"/>
  <c r="H91" i="8"/>
  <c r="I113" i="8"/>
  <c r="I112" i="8"/>
  <c r="I114" i="8"/>
  <c r="H42" i="8"/>
  <c r="H59" i="8"/>
  <c r="I12" i="8"/>
  <c r="I11" i="8" s="1"/>
  <c r="I47" i="7"/>
  <c r="I60" i="1"/>
  <c r="I14" i="1" s="1"/>
  <c r="H18" i="7"/>
  <c r="I18" i="7"/>
  <c r="I12" i="7"/>
  <c r="H47" i="7"/>
  <c r="I10" i="7"/>
  <c r="I84" i="8"/>
  <c r="I20" i="8"/>
  <c r="H115" i="8"/>
  <c r="I10" i="8"/>
  <c r="I16" i="8"/>
  <c r="I15" i="8" s="1"/>
  <c r="I9" i="8"/>
  <c r="H112" i="8"/>
  <c r="I91" i="8"/>
  <c r="I11" i="7"/>
  <c r="H22" i="3"/>
  <c r="H65" i="3"/>
  <c r="I65" i="3"/>
  <c r="I15" i="3"/>
  <c r="I31" i="4"/>
  <c r="I24" i="4" s="1"/>
  <c r="I10" i="4"/>
  <c r="H58" i="4"/>
  <c r="H31" i="4"/>
  <c r="H24" i="4" s="1"/>
  <c r="H13" i="4"/>
  <c r="H10" i="4" s="1"/>
  <c r="I15" i="16"/>
  <c r="I16" i="16"/>
  <c r="I14" i="16"/>
  <c r="H66" i="16"/>
  <c r="I66" i="16"/>
  <c r="H39" i="16"/>
  <c r="H25" i="16" s="1"/>
  <c r="H35" i="6"/>
  <c r="H23" i="6" s="1"/>
  <c r="I16" i="6"/>
  <c r="I18" i="6"/>
  <c r="H9" i="6"/>
  <c r="I10" i="6"/>
  <c r="I46" i="6"/>
  <c r="I15" i="6" s="1"/>
  <c r="I9" i="6"/>
  <c r="I35" i="6"/>
  <c r="H11" i="6"/>
  <c r="H10" i="6" s="1"/>
  <c r="I49" i="6"/>
  <c r="I17" i="6" s="1"/>
  <c r="I58" i="6"/>
  <c r="I9" i="15"/>
  <c r="H13" i="16"/>
  <c r="H16" i="16"/>
  <c r="H15" i="16"/>
  <c r="H14" i="16"/>
  <c r="I7" i="4"/>
  <c r="J9" i="1"/>
  <c r="J8" i="1" s="1"/>
  <c r="I57" i="3"/>
  <c r="I16" i="3" s="1"/>
  <c r="I25" i="15"/>
  <c r="G91" i="13"/>
  <c r="G88" i="13"/>
  <c r="G10" i="13" s="1"/>
  <c r="G85" i="13"/>
  <c r="G18" i="13"/>
  <c r="G17" i="13"/>
  <c r="G15" i="13"/>
  <c r="G12" i="13"/>
  <c r="G11" i="13"/>
  <c r="G30" i="13"/>
  <c r="G20" i="13"/>
  <c r="G19" i="13"/>
  <c r="G14" i="13"/>
  <c r="G13" i="13"/>
  <c r="G35" i="12"/>
  <c r="G34" i="12"/>
  <c r="G28" i="12"/>
  <c r="G27" i="12"/>
  <c r="G21" i="12"/>
  <c r="G17" i="12" s="1"/>
  <c r="G18" i="12"/>
  <c r="G83" i="15"/>
  <c r="G96" i="15" s="1"/>
  <c r="G56" i="15"/>
  <c r="G72" i="15" s="1"/>
  <c r="G31" i="15"/>
  <c r="G47" i="15" s="1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J9" i="2" l="1"/>
  <c r="J19" i="1"/>
  <c r="I19" i="1"/>
  <c r="I8" i="1"/>
  <c r="I12" i="16"/>
  <c r="I8" i="16" s="1"/>
  <c r="I26" i="8"/>
  <c r="I22" i="8" s="1"/>
  <c r="H26" i="8"/>
  <c r="I9" i="3"/>
  <c r="H12" i="16"/>
  <c r="I85" i="8"/>
  <c r="I117" i="8" s="1"/>
  <c r="H7" i="4"/>
  <c r="G16" i="13"/>
  <c r="H85" i="8"/>
  <c r="I115" i="8"/>
  <c r="G11" i="12"/>
  <c r="I8" i="8"/>
  <c r="I9" i="7"/>
  <c r="I116" i="8"/>
  <c r="I23" i="6"/>
  <c r="I8" i="6"/>
  <c r="H8" i="6"/>
  <c r="I22" i="3"/>
  <c r="G29" i="13"/>
  <c r="G16" i="12"/>
  <c r="G9" i="13"/>
  <c r="G9" i="15"/>
  <c r="G10" i="12"/>
  <c r="G84" i="13"/>
  <c r="G25" i="15"/>
  <c r="G56" i="11"/>
  <c r="G55" i="11" s="1"/>
  <c r="G41" i="11"/>
  <c r="G39" i="11"/>
  <c r="G13" i="11" s="1"/>
  <c r="G37" i="11"/>
  <c r="G12" i="11" s="1"/>
  <c r="G32" i="11"/>
  <c r="G30" i="11"/>
  <c r="G10" i="11" s="1"/>
  <c r="G20" i="11"/>
  <c r="G9" i="11" s="1"/>
  <c r="G61" i="10"/>
  <c r="G60" i="10" s="1"/>
  <c r="G54" i="10"/>
  <c r="G11" i="10" s="1"/>
  <c r="G50" i="10"/>
  <c r="G48" i="10" s="1"/>
  <c r="G42" i="10"/>
  <c r="G41" i="10" s="1"/>
  <c r="G33" i="10"/>
  <c r="G17" i="10"/>
  <c r="H72" i="9"/>
  <c r="H71" i="9" s="1"/>
  <c r="H69" i="9"/>
  <c r="H68" i="9" s="1"/>
  <c r="H61" i="9"/>
  <c r="H60" i="9" s="1"/>
  <c r="H52" i="9"/>
  <c r="H17" i="9" s="1"/>
  <c r="H45" i="9"/>
  <c r="H36" i="9"/>
  <c r="H15" i="9" s="1"/>
  <c r="H33" i="9"/>
  <c r="H13" i="9" s="1"/>
  <c r="H31" i="9"/>
  <c r="H12" i="9" s="1"/>
  <c r="H29" i="9"/>
  <c r="H27" i="9"/>
  <c r="H10" i="9" s="1"/>
  <c r="G114" i="8"/>
  <c r="G110" i="8"/>
  <c r="G103" i="8"/>
  <c r="G102" i="8" s="1"/>
  <c r="G111" i="8" s="1"/>
  <c r="G98" i="8"/>
  <c r="G95" i="8"/>
  <c r="G92" i="8"/>
  <c r="G113" i="8" s="1"/>
  <c r="G79" i="8"/>
  <c r="G20" i="8" s="1"/>
  <c r="G76" i="8"/>
  <c r="G19" i="8" s="1"/>
  <c r="G72" i="8"/>
  <c r="G18" i="8" s="1"/>
  <c r="G65" i="8"/>
  <c r="G17" i="8" s="1"/>
  <c r="G60" i="8"/>
  <c r="G16" i="8" s="1"/>
  <c r="G54" i="8"/>
  <c r="G14" i="8" s="1"/>
  <c r="G49" i="8"/>
  <c r="G13" i="8" s="1"/>
  <c r="G43" i="8"/>
  <c r="G34" i="8"/>
  <c r="G27" i="8"/>
  <c r="G86" i="7"/>
  <c r="G85" i="7" s="1"/>
  <c r="G79" i="7"/>
  <c r="G78" i="7" s="1"/>
  <c r="G68" i="7"/>
  <c r="G63" i="7"/>
  <c r="G50" i="7"/>
  <c r="G41" i="7"/>
  <c r="G37" i="7"/>
  <c r="G13" i="7" s="1"/>
  <c r="G31" i="7"/>
  <c r="G19" i="7"/>
  <c r="G80" i="6"/>
  <c r="G79" i="6" s="1"/>
  <c r="G78" i="6" s="1"/>
  <c r="G66" i="6"/>
  <c r="G63" i="6"/>
  <c r="G62" i="6" s="1"/>
  <c r="G60" i="6"/>
  <c r="G50" i="6"/>
  <c r="G49" i="6" s="1"/>
  <c r="G17" i="6" s="1"/>
  <c r="G47" i="6"/>
  <c r="G46" i="6" s="1"/>
  <c r="G44" i="6"/>
  <c r="G12" i="6" s="1"/>
  <c r="G36" i="6"/>
  <c r="G24" i="6"/>
  <c r="G89" i="16"/>
  <c r="G88" i="16" s="1"/>
  <c r="G82" i="16"/>
  <c r="G81" i="16" s="1"/>
  <c r="G77" i="16"/>
  <c r="G76" i="16" s="1"/>
  <c r="G72" i="16"/>
  <c r="G71" i="16" s="1"/>
  <c r="G69" i="16"/>
  <c r="G68" i="16" s="1"/>
  <c r="G60" i="16"/>
  <c r="G58" i="16"/>
  <c r="G51" i="16"/>
  <c r="G50" i="16" s="1"/>
  <c r="G47" i="16"/>
  <c r="G14" i="16" s="1"/>
  <c r="G40" i="16"/>
  <c r="G35" i="16"/>
  <c r="G11" i="16" s="1"/>
  <c r="G28" i="16"/>
  <c r="G26" i="16"/>
  <c r="G9" i="16" s="1"/>
  <c r="G20" i="16"/>
  <c r="G19" i="16" s="1"/>
  <c r="G8" i="13" l="1"/>
  <c r="I86" i="8"/>
  <c r="I118" i="8" s="1"/>
  <c r="H16" i="9"/>
  <c r="H14" i="9" s="1"/>
  <c r="H9" i="9" s="1"/>
  <c r="G9" i="12"/>
  <c r="H117" i="8"/>
  <c r="H86" i="8"/>
  <c r="H118" i="8" s="1"/>
  <c r="G10" i="7"/>
  <c r="G47" i="7"/>
  <c r="G115" i="8"/>
  <c r="G42" i="8"/>
  <c r="H19" i="9"/>
  <c r="H18" i="9" s="1"/>
  <c r="H35" i="9"/>
  <c r="H26" i="9" s="1"/>
  <c r="G12" i="8"/>
  <c r="G11" i="8" s="1"/>
  <c r="G18" i="16"/>
  <c r="G10" i="16"/>
  <c r="G15" i="16"/>
  <c r="G59" i="8"/>
  <c r="G14" i="11"/>
  <c r="G9" i="6"/>
  <c r="G13" i="16"/>
  <c r="G12" i="16" s="1"/>
  <c r="G12" i="7"/>
  <c r="G15" i="8"/>
  <c r="G66" i="16"/>
  <c r="G18" i="6"/>
  <c r="G15" i="6"/>
  <c r="H67" i="9"/>
  <c r="G17" i="16"/>
  <c r="G35" i="6"/>
  <c r="G23" i="6" s="1"/>
  <c r="G16" i="6"/>
  <c r="G19" i="11"/>
  <c r="G9" i="8"/>
  <c r="G11" i="11"/>
  <c r="G9" i="10"/>
  <c r="G40" i="10"/>
  <c r="G16" i="10" s="1"/>
  <c r="G10" i="10"/>
  <c r="G112" i="8"/>
  <c r="G91" i="8"/>
  <c r="G84" i="8"/>
  <c r="G116" i="8" s="1"/>
  <c r="G10" i="8"/>
  <c r="G18" i="7"/>
  <c r="G11" i="7"/>
  <c r="G58" i="6"/>
  <c r="G11" i="6"/>
  <c r="G10" i="6" s="1"/>
  <c r="G16" i="16"/>
  <c r="G39" i="16"/>
  <c r="G25" i="16" s="1"/>
  <c r="G65" i="4"/>
  <c r="G63" i="4"/>
  <c r="G19" i="4" s="1"/>
  <c r="G59" i="4"/>
  <c r="G49" i="4"/>
  <c r="G45" i="4"/>
  <c r="G16" i="4" s="1"/>
  <c r="G43" i="4"/>
  <c r="G15" i="4" s="1"/>
  <c r="G41" i="4"/>
  <c r="G14" i="4" s="1"/>
  <c r="G39" i="4"/>
  <c r="G13" i="4" s="1"/>
  <c r="G37" i="4"/>
  <c r="G12" i="4" s="1"/>
  <c r="G32" i="4"/>
  <c r="G11" i="4" s="1"/>
  <c r="G29" i="4"/>
  <c r="G9" i="4" s="1"/>
  <c r="G25" i="4"/>
  <c r="G17" i="4"/>
  <c r="G87" i="3"/>
  <c r="G86" i="3" s="1"/>
  <c r="G74" i="3"/>
  <c r="G70" i="3"/>
  <c r="G66" i="3"/>
  <c r="G58" i="3"/>
  <c r="G57" i="3" s="1"/>
  <c r="G46" i="3"/>
  <c r="G40" i="3"/>
  <c r="G14" i="3" s="1"/>
  <c r="G38" i="3"/>
  <c r="G13" i="3" s="1"/>
  <c r="G28" i="3"/>
  <c r="G25" i="3"/>
  <c r="G11" i="3" s="1"/>
  <c r="G23" i="3"/>
  <c r="G10" i="3" s="1"/>
  <c r="H57" i="2"/>
  <c r="H55" i="2"/>
  <c r="H40" i="2"/>
  <c r="H17" i="2" s="1"/>
  <c r="H38" i="2"/>
  <c r="H16" i="2" s="1"/>
  <c r="H33" i="2"/>
  <c r="H27" i="2"/>
  <c r="H14" i="2" s="1"/>
  <c r="H24" i="2"/>
  <c r="H74" i="1"/>
  <c r="H72" i="1" s="1"/>
  <c r="H71" i="1"/>
  <c r="H65" i="1"/>
  <c r="H61" i="1"/>
  <c r="H51" i="1"/>
  <c r="H13" i="1" s="1"/>
  <c r="H38" i="1"/>
  <c r="H12" i="1" s="1"/>
  <c r="H33" i="1"/>
  <c r="H11" i="1" s="1"/>
  <c r="H26" i="1"/>
  <c r="H10" i="1" s="1"/>
  <c r="H20" i="1"/>
  <c r="H15" i="2" l="1"/>
  <c r="H9" i="2"/>
  <c r="G8" i="16"/>
  <c r="G26" i="8"/>
  <c r="G22" i="8" s="1"/>
  <c r="H9" i="1"/>
  <c r="H23" i="2"/>
  <c r="H22" i="2" s="1"/>
  <c r="G85" i="8"/>
  <c r="G117" i="8" s="1"/>
  <c r="G15" i="3"/>
  <c r="G18" i="4"/>
  <c r="G9" i="7"/>
  <c r="G8" i="11"/>
  <c r="G12" i="3"/>
  <c r="G8" i="6"/>
  <c r="G58" i="4"/>
  <c r="H54" i="2"/>
  <c r="G17" i="3"/>
  <c r="H60" i="1"/>
  <c r="H14" i="1" s="1"/>
  <c r="G8" i="8"/>
  <c r="G73" i="3"/>
  <c r="G65" i="3" s="1"/>
  <c r="G8" i="10"/>
  <c r="G10" i="4"/>
  <c r="G31" i="4"/>
  <c r="G24" i="4" s="1"/>
  <c r="G8" i="4"/>
  <c r="G22" i="3"/>
  <c r="G86" i="8" l="1"/>
  <c r="G118" i="8" s="1"/>
  <c r="H19" i="1"/>
  <c r="H8" i="1"/>
  <c r="G7" i="4"/>
  <c r="G16" i="3"/>
  <c r="G9" i="3" s="1"/>
  <c r="H86" i="7" l="1"/>
  <c r="H96" i="15"/>
  <c r="E86" i="7" l="1"/>
  <c r="E85" i="7" s="1"/>
  <c r="H85" i="7"/>
  <c r="F14" i="13" l="1"/>
  <c r="G74" i="1" l="1"/>
  <c r="G72" i="1" s="1"/>
  <c r="E74" i="1"/>
  <c r="E72" i="1" s="1"/>
  <c r="E22" i="15" l="1"/>
  <c r="E13" i="15" l="1"/>
  <c r="E11" i="15"/>
  <c r="E63" i="7" l="1"/>
  <c r="G33" i="9" l="1"/>
  <c r="G31" i="9"/>
  <c r="H85" i="13"/>
  <c r="H9" i="13" s="1"/>
  <c r="G26" i="1" l="1"/>
  <c r="E26" i="1"/>
  <c r="L83" i="15" l="1"/>
  <c r="L96" i="15" s="1"/>
  <c r="L72" i="15"/>
  <c r="L23" i="15"/>
  <c r="L22" i="15"/>
  <c r="L21" i="15"/>
  <c r="L14" i="15"/>
  <c r="L13" i="15"/>
  <c r="H56" i="15"/>
  <c r="H72" i="15" s="1"/>
  <c r="H25" i="15" s="1"/>
  <c r="H91" i="13"/>
  <c r="H16" i="13" s="1"/>
  <c r="H88" i="13"/>
  <c r="H10" i="13" s="1"/>
  <c r="L9" i="15" l="1"/>
  <c r="H8" i="13"/>
  <c r="H84" i="13"/>
  <c r="H9" i="15"/>
  <c r="H61" i="10"/>
  <c r="H60" i="10" s="1"/>
  <c r="H11" i="10"/>
  <c r="H19" i="8"/>
  <c r="H18" i="8"/>
  <c r="H17" i="8"/>
  <c r="H14" i="8"/>
  <c r="H13" i="8"/>
  <c r="H12" i="8"/>
  <c r="H20" i="8"/>
  <c r="H16" i="8" l="1"/>
  <c r="H15" i="8" s="1"/>
  <c r="H10" i="8"/>
  <c r="H11" i="8"/>
  <c r="H9" i="10"/>
  <c r="H10" i="10"/>
  <c r="H9" i="8"/>
  <c r="I17" i="9"/>
  <c r="G17" i="9"/>
  <c r="I72" i="9"/>
  <c r="I71" i="9" s="1"/>
  <c r="I69" i="9"/>
  <c r="I68" i="9" s="1"/>
  <c r="H60" i="6"/>
  <c r="H66" i="6"/>
  <c r="H63" i="6"/>
  <c r="H89" i="16"/>
  <c r="H88" i="16" l="1"/>
  <c r="H10" i="16"/>
  <c r="H8" i="16" s="1"/>
  <c r="H62" i="6"/>
  <c r="H15" i="6" s="1"/>
  <c r="H16" i="6"/>
  <c r="H65" i="6"/>
  <c r="H17" i="6" s="1"/>
  <c r="H18" i="6"/>
  <c r="H13" i="7"/>
  <c r="H11" i="7"/>
  <c r="H22" i="8"/>
  <c r="H8" i="8"/>
  <c r="H8" i="10"/>
  <c r="H12" i="7"/>
  <c r="H10" i="7"/>
  <c r="I67" i="9"/>
  <c r="I16" i="9"/>
  <c r="I14" i="9" s="1"/>
  <c r="I9" i="9" s="1"/>
  <c r="I19" i="9"/>
  <c r="I18" i="9" s="1"/>
  <c r="F11" i="12"/>
  <c r="H35" i="12"/>
  <c r="H34" i="12"/>
  <c r="H21" i="12"/>
  <c r="H18" i="12"/>
  <c r="H11" i="12" s="1"/>
  <c r="H58" i="6" l="1"/>
  <c r="H17" i="12"/>
  <c r="H16" i="12" s="1"/>
  <c r="H10" i="12"/>
  <c r="H9" i="12" s="1"/>
  <c r="H9" i="7"/>
  <c r="H55" i="11"/>
  <c r="H14" i="11" s="1"/>
  <c r="H8" i="11" s="1"/>
  <c r="H11" i="3" l="1"/>
  <c r="H13" i="3"/>
  <c r="G24" i="2"/>
  <c r="H15" i="3" l="1"/>
  <c r="H14" i="3"/>
  <c r="H17" i="3"/>
  <c r="H16" i="3"/>
  <c r="H12" i="3"/>
  <c r="H9" i="3" l="1"/>
  <c r="G40" i="2" l="1"/>
  <c r="G17" i="2" s="1"/>
  <c r="G38" i="2"/>
  <c r="G33" i="2"/>
  <c r="G27" i="2"/>
  <c r="G14" i="2" s="1"/>
  <c r="G23" i="2" l="1"/>
  <c r="G10" i="2" s="1"/>
  <c r="G22" i="2" l="1"/>
  <c r="G71" i="1" l="1"/>
  <c r="G65" i="1"/>
  <c r="G61" i="1"/>
  <c r="G51" i="1"/>
  <c r="G38" i="1"/>
  <c r="G12" i="1" s="1"/>
  <c r="G33" i="1"/>
  <c r="G11" i="1" s="1"/>
  <c r="G10" i="1"/>
  <c r="G20" i="1"/>
  <c r="G57" i="2"/>
  <c r="G16" i="2" s="1"/>
  <c r="G55" i="2"/>
  <c r="G15" i="2" s="1"/>
  <c r="G9" i="2" s="1"/>
  <c r="G54" i="2" l="1"/>
  <c r="G60" i="1"/>
  <c r="G14" i="1" s="1"/>
  <c r="G13" i="1"/>
  <c r="G9" i="1"/>
  <c r="G19" i="1" l="1"/>
  <c r="G8" i="1"/>
  <c r="E26" i="15" l="1"/>
  <c r="E18" i="15" l="1"/>
  <c r="G36" i="9" l="1"/>
  <c r="G15" i="9" s="1"/>
  <c r="G29" i="9" l="1"/>
  <c r="G11" i="9" s="1"/>
  <c r="G27" i="9"/>
  <c r="G10" i="9" s="1"/>
  <c r="G72" i="9" l="1"/>
  <c r="G71" i="9" s="1"/>
  <c r="G69" i="9"/>
  <c r="G68" i="9" s="1"/>
  <c r="G61" i="9"/>
  <c r="G60" i="9" s="1"/>
  <c r="G45" i="9"/>
  <c r="G16" i="9" l="1"/>
  <c r="G14" i="9" s="1"/>
  <c r="G9" i="9" s="1"/>
  <c r="G19" i="9"/>
  <c r="G18" i="9" s="1"/>
  <c r="G67" i="9"/>
  <c r="E17" i="15" l="1"/>
  <c r="E56" i="15"/>
  <c r="E72" i="15" s="1"/>
  <c r="E23" i="15"/>
  <c r="F17" i="9" l="1"/>
  <c r="E20" i="15" l="1"/>
  <c r="E16" i="15"/>
  <c r="E21" i="15" l="1"/>
  <c r="E14" i="15"/>
  <c r="E12" i="15"/>
  <c r="E15" i="15" l="1"/>
  <c r="E10" i="15" l="1"/>
  <c r="E51" i="1" l="1"/>
  <c r="E37" i="7" l="1"/>
  <c r="E19" i="15"/>
  <c r="E9" i="15" l="1"/>
  <c r="E31" i="15" l="1"/>
  <c r="E83" i="15"/>
  <c r="F20" i="13"/>
  <c r="F19" i="13"/>
  <c r="F16" i="13"/>
  <c r="F9" i="13" l="1"/>
  <c r="F10" i="12"/>
  <c r="E96" i="15"/>
  <c r="E47" i="15"/>
  <c r="F10" i="13"/>
  <c r="F15" i="13"/>
  <c r="F13" i="13"/>
  <c r="F18" i="13"/>
  <c r="F12" i="13"/>
  <c r="F17" i="13"/>
  <c r="F11" i="13"/>
  <c r="E25" i="15"/>
  <c r="F8" i="13" l="1"/>
  <c r="F10" i="11"/>
  <c r="F13" i="11"/>
  <c r="F9" i="11"/>
  <c r="F12" i="11"/>
  <c r="F11" i="11"/>
  <c r="F14" i="11"/>
  <c r="F16" i="9"/>
  <c r="F14" i="9" s="1"/>
  <c r="F9" i="9" s="1"/>
  <c r="E79" i="7"/>
  <c r="E68" i="7"/>
  <c r="E13" i="7" s="1"/>
  <c r="E50" i="7"/>
  <c r="E41" i="7"/>
  <c r="E31" i="7"/>
  <c r="E19" i="7"/>
  <c r="E66" i="6"/>
  <c r="E65" i="6" l="1"/>
  <c r="E18" i="6"/>
  <c r="E18" i="7"/>
  <c r="E47" i="7"/>
  <c r="E11" i="7"/>
  <c r="E78" i="7"/>
  <c r="E10" i="7"/>
  <c r="F8" i="11"/>
  <c r="F19" i="9"/>
  <c r="F18" i="9" s="1"/>
  <c r="E12" i="7"/>
  <c r="E20" i="1"/>
  <c r="E33" i="1"/>
  <c r="E38" i="1"/>
  <c r="E61" i="1"/>
  <c r="E65" i="1"/>
  <c r="E71" i="1"/>
  <c r="E58" i="6" l="1"/>
  <c r="E17" i="6"/>
  <c r="E12" i="1"/>
  <c r="E11" i="1"/>
  <c r="E10" i="1"/>
  <c r="E9" i="1"/>
  <c r="E60" i="1"/>
  <c r="E13" i="1"/>
  <c r="E14" i="1" l="1"/>
  <c r="E19" i="1"/>
  <c r="E8" i="1" l="1"/>
  <c r="E10" i="12" l="1"/>
  <c r="E11" i="12"/>
  <c r="F9" i="12" s="1"/>
  <c r="E9" i="12" l="1"/>
  <c r="E9" i="7" l="1"/>
  <c r="G35" i="9" l="1"/>
  <c r="G26" i="9" s="1"/>
  <c r="L25" i="15"/>
</calcChain>
</file>

<file path=xl/sharedStrings.xml><?xml version="1.0" encoding="utf-8"?>
<sst xmlns="http://schemas.openxmlformats.org/spreadsheetml/2006/main" count="2958" uniqueCount="882">
  <si>
    <t>Pod</t>
  </si>
  <si>
    <t>prog</t>
  </si>
  <si>
    <t>ukazovateľ</t>
  </si>
  <si>
    <t>gram</t>
  </si>
  <si>
    <t>v eurách</t>
  </si>
  <si>
    <t>611-620</t>
  </si>
  <si>
    <t>PROGRAM 2:     Propagácia a marketing</t>
  </si>
  <si>
    <t>Grantový systém</t>
  </si>
  <si>
    <t>PROGRAM 3:     Interné služby mesta</t>
  </si>
  <si>
    <t>PROGRAM 4:  Služby občanom</t>
  </si>
  <si>
    <t>PROGRAM 4:     Služby občanom</t>
  </si>
  <si>
    <t>4.1.</t>
  </si>
  <si>
    <t>Organizácia občianskych obradov</t>
  </si>
  <si>
    <t xml:space="preserve">Vecné dary pri vyznamenaniach - ceny mesta, reprezentačné </t>
  </si>
  <si>
    <t>4.2.</t>
  </si>
  <si>
    <t>Klientske centrum</t>
  </si>
  <si>
    <t>Činnosť matriky</t>
  </si>
  <si>
    <t>Príspevok na ošatenie</t>
  </si>
  <si>
    <t>Osvedčovanie listín a podpisov</t>
  </si>
  <si>
    <t>Evidencia obyvateľstva</t>
  </si>
  <si>
    <t>Ostatné služby poskytované pre občanov a podnikateľov</t>
  </si>
  <si>
    <t>4.3.</t>
  </si>
  <si>
    <t>4.4.</t>
  </si>
  <si>
    <t>4.5.</t>
  </si>
  <si>
    <t>Trhovisko</t>
  </si>
  <si>
    <t>4.6.</t>
  </si>
  <si>
    <t>Mestský rozhlas</t>
  </si>
  <si>
    <t>PROGRAM 5:     Bezpečnosť a poriadok</t>
  </si>
  <si>
    <t>5.1.</t>
  </si>
  <si>
    <t>Verejný poriadok</t>
  </si>
  <si>
    <t>Strážna služba</t>
  </si>
  <si>
    <t>5.2.</t>
  </si>
  <si>
    <t>5.3.</t>
  </si>
  <si>
    <t>Ochrana pred požiarmi</t>
  </si>
  <si>
    <t>Verejné osvetlenie</t>
  </si>
  <si>
    <t>5.4.1.</t>
  </si>
  <si>
    <t>Správa a údržba verejného osvetlenia</t>
  </si>
  <si>
    <t>5.5.</t>
  </si>
  <si>
    <t>Výstavba a rekonštrukcia verejného osvetlenia</t>
  </si>
  <si>
    <t xml:space="preserve">Rekonštrukcia VO - spoluúčasť- grantový systém </t>
  </si>
  <si>
    <t>5.6.</t>
  </si>
  <si>
    <t>PROGRAM 6:  Odpadové hospodárstvo</t>
  </si>
  <si>
    <t>PROGRAM 6:     Odpadové hospodárstvo</t>
  </si>
  <si>
    <t>6.1.</t>
  </si>
  <si>
    <t>Zvoz, odvoz a zneškodňovanie odpadu</t>
  </si>
  <si>
    <t>6.2.</t>
  </si>
  <si>
    <t>Recyklácia odpadu</t>
  </si>
  <si>
    <t>6.2.1.</t>
  </si>
  <si>
    <t>Zber separovaného odpadu</t>
  </si>
  <si>
    <t>6.2.2.</t>
  </si>
  <si>
    <t>Zber nebezpečného odpadu</t>
  </si>
  <si>
    <t>6.3.</t>
  </si>
  <si>
    <t xml:space="preserve">Projekt </t>
  </si>
  <si>
    <t>PROGRAM 7:  Mestská infraštruktúra</t>
  </si>
  <si>
    <t>PROGRAM 7:     Miestne komunikácie</t>
  </si>
  <si>
    <t>7.1.</t>
  </si>
  <si>
    <t>Správa a údržba miestnych komunikácií a mostov</t>
  </si>
  <si>
    <t>Príspevok MPS - letná údržba</t>
  </si>
  <si>
    <t>Príspevok MPS - zimná údržba</t>
  </si>
  <si>
    <t>Príspevok MPS - posypový materiál</t>
  </si>
  <si>
    <t>Príspevok MPS - údržba mesta v rámci ostatných činností</t>
  </si>
  <si>
    <t>7.2.</t>
  </si>
  <si>
    <t>Výstavba miestnych komunikácií</t>
  </si>
  <si>
    <t>7.3.</t>
  </si>
  <si>
    <t>Dopravné značenie</t>
  </si>
  <si>
    <t>7.4.</t>
  </si>
  <si>
    <t xml:space="preserve">Výstavba miestnych komukácií </t>
  </si>
  <si>
    <t>PROGRAM 8:  Vzdelávanie</t>
  </si>
  <si>
    <t>PROGRAM 8:     Vzdelávanie</t>
  </si>
  <si>
    <t>8.1.</t>
  </si>
  <si>
    <t>Materská škola</t>
  </si>
  <si>
    <t>Poistné a odvody do poisťovní</t>
  </si>
  <si>
    <t>Tovary a služby</t>
  </si>
  <si>
    <t>Bežné transfery</t>
  </si>
  <si>
    <t>8.2.</t>
  </si>
  <si>
    <t>8.3.</t>
  </si>
  <si>
    <t>Vzdelávacie aktivity - voľno-časové</t>
  </si>
  <si>
    <t>8.3.1.</t>
  </si>
  <si>
    <t>Centrum voľného času</t>
  </si>
  <si>
    <t>8.3.2.</t>
  </si>
  <si>
    <t>Školský klub detí</t>
  </si>
  <si>
    <t>8.4.</t>
  </si>
  <si>
    <t>Základné umelecké vzdelávanie</t>
  </si>
  <si>
    <t>8.5.</t>
  </si>
  <si>
    <t>Školské jedálne</t>
  </si>
  <si>
    <t>8.5.1.</t>
  </si>
  <si>
    <t>Školská jedáleň ZŠ Turzovka</t>
  </si>
  <si>
    <t>8.5.2.</t>
  </si>
  <si>
    <t>Školská jedáleň pri MŠ Turzovka</t>
  </si>
  <si>
    <t>8.6.</t>
  </si>
  <si>
    <t>Školský úrad</t>
  </si>
  <si>
    <t>Povinný prídel do FS, stravovanie</t>
  </si>
  <si>
    <t>8.7.</t>
  </si>
  <si>
    <t>Neštátne školstvo</t>
  </si>
  <si>
    <t>Slov.provincia Kongregácie sestier sv. Cyrila Turzovka</t>
  </si>
  <si>
    <t>8.9.</t>
  </si>
  <si>
    <t>Ostatné služby v oblasti školstva</t>
  </si>
  <si>
    <t>PROGRAM 9:  Kultúra</t>
  </si>
  <si>
    <t>PROGRAM 9:     Kultúra</t>
  </si>
  <si>
    <t>9.1.</t>
  </si>
  <si>
    <t>Podpora kultúrnych a spoločenských aktivít</t>
  </si>
  <si>
    <t>9.2.</t>
  </si>
  <si>
    <t>Mestská knižnica</t>
  </si>
  <si>
    <t>Transfér na prevádzku Mestskej knižnice</t>
  </si>
  <si>
    <t>9.3.</t>
  </si>
  <si>
    <t>Kultúra v meste (nadregionálne podujatia)</t>
  </si>
  <si>
    <t>Technické zázemie pre kultúru v meste</t>
  </si>
  <si>
    <t xml:space="preserve">Poplatok SOZA - MR </t>
  </si>
  <si>
    <t>9.4.</t>
  </si>
  <si>
    <t>Príspevky na kultúrne a spoločenské aktivity</t>
  </si>
  <si>
    <t>Ostatné kultúrne akcie</t>
  </si>
  <si>
    <t>Spolok priateľov Turzovky-rezbársky plener</t>
  </si>
  <si>
    <t>PROGRAM 10:  Šport</t>
  </si>
  <si>
    <t>PROGRAM 10:     Šport</t>
  </si>
  <si>
    <t>10.1.</t>
  </si>
  <si>
    <t>Podpora športových aktivít</t>
  </si>
  <si>
    <t>Veteranclub</t>
  </si>
  <si>
    <t>Enduro Team Turzovka</t>
  </si>
  <si>
    <t xml:space="preserve">Ostatné športové akcie </t>
  </si>
  <si>
    <t>MLMF Turzovka</t>
  </si>
  <si>
    <t>10.2.</t>
  </si>
  <si>
    <t>10.3.</t>
  </si>
  <si>
    <t xml:space="preserve">Šport v meste </t>
  </si>
  <si>
    <t>Stavebná príprava pre ostatné športové zariadenia</t>
  </si>
  <si>
    <t>PROGRAM 11:  Prostredie pre život</t>
  </si>
  <si>
    <t>PROGRAM 11:     Prostredie pre život</t>
  </si>
  <si>
    <t>11.1.</t>
  </si>
  <si>
    <t>Mestské služby</t>
  </si>
  <si>
    <t>11.2.</t>
  </si>
  <si>
    <t>Správa a údržba verejných priestranstiev</t>
  </si>
  <si>
    <t>11.3.</t>
  </si>
  <si>
    <t>Správa a údržba verejnej zelene</t>
  </si>
  <si>
    <t xml:space="preserve">Vodné + zrážková voda CMZ (námestie) </t>
  </si>
  <si>
    <t>11.4.</t>
  </si>
  <si>
    <t>Detské ihriská na verejných priestranstvách</t>
  </si>
  <si>
    <t>Príspevok MPS - pieskoviská, detské ihriská</t>
  </si>
  <si>
    <t>11.5.</t>
  </si>
  <si>
    <t>Vodohospodárske objekty</t>
  </si>
  <si>
    <t>11.6.</t>
  </si>
  <si>
    <t>Cintorínske a pohrebné služby</t>
  </si>
  <si>
    <t>PROGRAM 12:  Bývanie</t>
  </si>
  <si>
    <t>PROGRAM 12:     Bývanie</t>
  </si>
  <si>
    <t>12.1.</t>
  </si>
  <si>
    <t>Bytová problematika</t>
  </si>
  <si>
    <t>12.2.</t>
  </si>
  <si>
    <t>PROGRAM 13:  Sociálne služby</t>
  </si>
  <si>
    <t>PROGRAM 13:     Sociálne služby</t>
  </si>
  <si>
    <t>13.1.</t>
  </si>
  <si>
    <t>Poskytovanie sociálnej služby občanovi v nepriaznivej sociálnej situácii</t>
  </si>
  <si>
    <t>611-637</t>
  </si>
  <si>
    <t xml:space="preserve">Poplatok za posúdenie odkázanosti na sociálnu službu  - DD - všeobecný lekár </t>
  </si>
  <si>
    <t>13.2.</t>
  </si>
  <si>
    <t>Ďalšie činnosti - stravovanie</t>
  </si>
  <si>
    <t>13.3.</t>
  </si>
  <si>
    <t>Sociálnoprávna ochrana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</si>
  <si>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</si>
  <si>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</si>
  <si>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</si>
  <si>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>13.5.</t>
  </si>
  <si>
    <t>Jednorazová dávka sociálnej pomoci</t>
  </si>
  <si>
    <t xml:space="preserve">Okamžitá pomoc  občanov v  hmotnej núdzi (rodiny s deťmi, starí a osamelí občania) </t>
  </si>
  <si>
    <t>13.6.</t>
  </si>
  <si>
    <t>13.7.</t>
  </si>
  <si>
    <t>Príspevok na pohreb - sociálne prípady</t>
  </si>
  <si>
    <t>13.8.</t>
  </si>
  <si>
    <t xml:space="preserve">Denné centrum - seniori </t>
  </si>
  <si>
    <t>13.9.</t>
  </si>
  <si>
    <t>Sociálna výpomoc žiakom</t>
  </si>
  <si>
    <t>13.10.</t>
  </si>
  <si>
    <t>Osobitný príjemca</t>
  </si>
  <si>
    <t>13.11</t>
  </si>
  <si>
    <t>PROGRAM 14:  Administratíva</t>
  </si>
  <si>
    <t>PROGRAM 14:     Administratíva</t>
  </si>
  <si>
    <t>14.1.</t>
  </si>
  <si>
    <t>Administratíva - správa mesta</t>
  </si>
  <si>
    <t>Sumarizácia výdavkov za jednotlivé programy</t>
  </si>
  <si>
    <t>Spolu za všetky programy</t>
  </si>
  <si>
    <t>5.</t>
  </si>
  <si>
    <t xml:space="preserve">Bezpečnost  a poriadok </t>
  </si>
  <si>
    <t>7.</t>
  </si>
  <si>
    <t>Miestne komunikácie</t>
  </si>
  <si>
    <t>PROGRAM 1:  Plánovanie, manažment a kontrola</t>
  </si>
  <si>
    <t>1.1.</t>
  </si>
  <si>
    <t>Činnosť volených riadiacich orgánov mesta</t>
  </si>
  <si>
    <t>1.2.</t>
  </si>
  <si>
    <t>Výkonný manažment mesta</t>
  </si>
  <si>
    <t>Tuzemské cestovné, stravné, ubytovanie</t>
  </si>
  <si>
    <t>1.3.</t>
  </si>
  <si>
    <t>Finančný manažment mesta</t>
  </si>
  <si>
    <t>1.4.</t>
  </si>
  <si>
    <t>Členstvo v samosprávnych organizáciách a združeniach</t>
  </si>
  <si>
    <t>ZMOS-členský príspevok</t>
  </si>
  <si>
    <t>ZMOK-členský príspevok</t>
  </si>
  <si>
    <t>Euroregión - členský príspevok</t>
  </si>
  <si>
    <t>Mikroregión - členský príspevok</t>
  </si>
  <si>
    <t>Regionálne vzdelávacie centrum-členský prísp.</t>
  </si>
  <si>
    <t>Združenie hlavných kontrolórov - členský prísp.</t>
  </si>
  <si>
    <t>LOTOS - členský príspevok</t>
  </si>
  <si>
    <t>1.5.</t>
  </si>
  <si>
    <t>Plánovanie</t>
  </si>
  <si>
    <t>Školenia, kurzy, semináre, porady, konferencie</t>
  </si>
  <si>
    <t>Kolkové známky</t>
  </si>
  <si>
    <t>1.6.</t>
  </si>
  <si>
    <t>Kontrola</t>
  </si>
  <si>
    <t>1.6.1.</t>
  </si>
  <si>
    <t>Vnútorná kontrola</t>
  </si>
  <si>
    <t>1.6.2.</t>
  </si>
  <si>
    <t>Audit</t>
  </si>
  <si>
    <t>Audítorské služby</t>
  </si>
  <si>
    <t>PROGRAM 2:  Propagácia a marketing</t>
  </si>
  <si>
    <t>2.1.</t>
  </si>
  <si>
    <t>Propagácia a prezentácia mesta</t>
  </si>
  <si>
    <t>2.1.1.</t>
  </si>
  <si>
    <t>Propagácia, reklama a inzercia</t>
  </si>
  <si>
    <t>2.1.2.</t>
  </si>
  <si>
    <t>2</t>
  </si>
  <si>
    <t>Medzinárodné informačné centrum</t>
  </si>
  <si>
    <t>2.2.</t>
  </si>
  <si>
    <t>Mediálna informovanosť občanov mesta</t>
  </si>
  <si>
    <t>Spravodajca mesta</t>
  </si>
  <si>
    <t>2.3.</t>
  </si>
  <si>
    <t>Informačno-orientačný systém mesta</t>
  </si>
  <si>
    <t>Vyhotovanie a osadenie informačných tabúľ</t>
  </si>
  <si>
    <t>2.4.</t>
  </si>
  <si>
    <t>Partnerské mestá</t>
  </si>
  <si>
    <t xml:space="preserve">Zahraničné cestovné, stravné a ubytovanie, reprezentačne </t>
  </si>
  <si>
    <t>Kronika mesta</t>
  </si>
  <si>
    <t>PROGRAM 3:  Interné služby mesta</t>
  </si>
  <si>
    <t>3.1.</t>
  </si>
  <si>
    <t>Právne služby pre mesto</t>
  </si>
  <si>
    <t>3.3.</t>
  </si>
  <si>
    <t>Hospodárska správa a údržba majetku mesta</t>
  </si>
  <si>
    <t>3.4.</t>
  </si>
  <si>
    <t>Vzdelávanie zamestnancov mesta</t>
  </si>
  <si>
    <t>3.5.</t>
  </si>
  <si>
    <t>Správa počítačovej siete</t>
  </si>
  <si>
    <t>3.6.</t>
  </si>
  <si>
    <t>Doprava</t>
  </si>
  <si>
    <t>3.7.</t>
  </si>
  <si>
    <t>Projekt  podaný na fond  EÚ</t>
  </si>
  <si>
    <t xml:space="preserve">Správa a evidencia bytov a nebytových priestorov v správe mesta </t>
  </si>
  <si>
    <t xml:space="preserve">Mestská policia  </t>
  </si>
  <si>
    <t xml:space="preserve">Predajné stanky - údržba </t>
  </si>
  <si>
    <t xml:space="preserve">Služobné vozidlo  pre Mestskú policiu - leasing </t>
  </si>
  <si>
    <t xml:space="preserve">Mestská policia </t>
  </si>
  <si>
    <t>4.3.1.</t>
  </si>
  <si>
    <t>4.3.2.</t>
  </si>
  <si>
    <t>4.3.3.</t>
  </si>
  <si>
    <t>4.3.4.</t>
  </si>
  <si>
    <t>4.7.</t>
  </si>
  <si>
    <t xml:space="preserve">Výstavba a miest obcí </t>
  </si>
  <si>
    <t xml:space="preserve">Interné služby mesta - Doprava </t>
  </si>
  <si>
    <t>3.</t>
  </si>
  <si>
    <t xml:space="preserve">Interné služby mesta </t>
  </si>
  <si>
    <t>Stavebný úrad (územné rozhodovanie a stavebný poriadok, životné prostredie )</t>
  </si>
  <si>
    <t xml:space="preserve">Ostatné činnosti </t>
  </si>
  <si>
    <t xml:space="preserve">Mestský hasičský zbor </t>
  </si>
  <si>
    <t xml:space="preserve">Základná škola </t>
  </si>
  <si>
    <t>Prenájom pozemku pod umiestnenie VOK</t>
  </si>
  <si>
    <t xml:space="preserve">Hudobná skupina - MAD FREQUENCY - Rudolf Zajac Stred a Marian David  </t>
  </si>
  <si>
    <t>713</t>
  </si>
  <si>
    <t>Obč.združ.TERRA -hist.Kresťanstvo</t>
  </si>
  <si>
    <t xml:space="preserve">Jozef Bebčak -reprezentant SR na horských bicykloch </t>
  </si>
  <si>
    <t xml:space="preserve">PROGRAM  5 :  Bezpečnosť a poriadok </t>
  </si>
  <si>
    <t xml:space="preserve">Prenájom výpoč.techniky-kopírka MIC - istina </t>
  </si>
  <si>
    <t>Vysielacie služby - KDS</t>
  </si>
  <si>
    <t>4.8</t>
  </si>
  <si>
    <t xml:space="preserve">Leasing - osobné vozidlo - istina -akontácia </t>
  </si>
  <si>
    <t xml:space="preserve">Údržba verejnej zelene na verejných  priestranstvach  (sadenice)  + údržba </t>
  </si>
  <si>
    <t>T - services - údržba verejných priestranstiev (parky, verejná zeleň, údržba chodníkov, CMZ)</t>
  </si>
  <si>
    <t>5.4</t>
  </si>
  <si>
    <t>5.5.1.</t>
  </si>
  <si>
    <t>Plánovanie, manažment a kontrola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</si>
  <si>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</si>
  <si>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</si>
  <si>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</si>
  <si>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</si>
  <si>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</si>
  <si>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</si>
  <si>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</si>
  <si>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</si>
  <si>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</si>
  <si>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</si>
  <si>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</si>
  <si>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Propagácia a marketing</t>
  </si>
  <si>
    <t>Interné služby mesta</t>
  </si>
  <si>
    <t>Služby občanom</t>
  </si>
  <si>
    <t>Bezpečnosť a poriadok</t>
  </si>
  <si>
    <t>Odpadové hospodárstvo</t>
  </si>
  <si>
    <t>Vzdelávanie</t>
  </si>
  <si>
    <t>Kultúra</t>
  </si>
  <si>
    <t>Šport</t>
  </si>
  <si>
    <t>Prostredie pre život</t>
  </si>
  <si>
    <t>Bývanie</t>
  </si>
  <si>
    <t>Sociálne služby</t>
  </si>
  <si>
    <t>Administratíva</t>
  </si>
  <si>
    <t>Elektrina VO</t>
  </si>
  <si>
    <t>Stravné-do zásoby (rozpustí sa do konca roka)</t>
  </si>
  <si>
    <t xml:space="preserve">Stroje, prístroje a zariadenia </t>
  </si>
  <si>
    <t>3.2</t>
  </si>
  <si>
    <t xml:space="preserve">Slovenský zväz chovateľov poštových holubov </t>
  </si>
  <si>
    <t>Občianské združenie Turistický klub Turzovka</t>
  </si>
  <si>
    <t>Pasport miestnych komunikácií</t>
  </si>
  <si>
    <t>Komplexná oprava verejného rozhlasu  (nosiče, ústredňa)</t>
  </si>
  <si>
    <t>6.4.</t>
  </si>
  <si>
    <t>6.4.1.</t>
  </si>
  <si>
    <t xml:space="preserve">TL a BS </t>
  </si>
  <si>
    <t>TL a BS -  propagácia, všeobecné služby, zabezpečenie kultúrnych akcií</t>
  </si>
  <si>
    <t xml:space="preserve">TL BS - prenájom priestorov a zariadení </t>
  </si>
  <si>
    <t>TL BS - preprava a prenáj.dopr.prostr.</t>
  </si>
  <si>
    <t>TL a BS - odmeny za práce na základe dohôd+ úrazové poistenie</t>
  </si>
  <si>
    <t xml:space="preserve">TL a BS - Príspevok MPS  - za práce  </t>
  </si>
  <si>
    <t>6.5.</t>
  </si>
  <si>
    <t>6.5.1.</t>
  </si>
  <si>
    <t>Údržba kancel.strojov a zariad.-kopírky, (servis kopírky  - tonery + kópie)</t>
  </si>
  <si>
    <t xml:space="preserve">Odpadové hospodárstvo </t>
  </si>
  <si>
    <t xml:space="preserve">Bezpečnosť a poriadok </t>
  </si>
  <si>
    <t>5.7</t>
  </si>
  <si>
    <t>5.7.1.</t>
  </si>
  <si>
    <t>5.7.</t>
  </si>
  <si>
    <t>Cestovné, stravné, ubytovanie</t>
  </si>
  <si>
    <t>713              717</t>
  </si>
  <si>
    <t>5.3.1.</t>
  </si>
  <si>
    <t>5.3.2.</t>
  </si>
  <si>
    <t>B E Ž N É   V Ý D A V K Y</t>
  </si>
  <si>
    <t>K A P I T Á L O V É   V Ý D A V K Y</t>
  </si>
  <si>
    <t>funkčná                             a                       ekonomická klasifikácia</t>
  </si>
  <si>
    <t>funkčná                     a                        ekonomická klasifikácia</t>
  </si>
  <si>
    <t>Pro   gram</t>
  </si>
  <si>
    <t>bežné + kapitálové výdavky</t>
  </si>
  <si>
    <t>F I N A N Č N É   O P E R Á C I E</t>
  </si>
  <si>
    <t>bežné + kapitálové výdavky + finančné operácie</t>
  </si>
  <si>
    <t xml:space="preserve">Projekt ŽP - čisté mesto bez odpadov </t>
  </si>
  <si>
    <t>Projekt Bioodpady a čo s nimi</t>
  </si>
  <si>
    <t>Projekt Turzovka - čisté mesto - Ochrana ovzdušia</t>
  </si>
  <si>
    <t>Výstavba miestnych komunikácií -splácanie úrokov</t>
  </si>
  <si>
    <t>7.2</t>
  </si>
  <si>
    <t>717</t>
  </si>
  <si>
    <t>Bytová problematika - splácanie úrokov</t>
  </si>
  <si>
    <t xml:space="preserve">Úroky z úveru  MK + manipulačné poplatky </t>
  </si>
  <si>
    <t xml:space="preserve">Kysucký maratón </t>
  </si>
  <si>
    <t xml:space="preserve">Cykloklub </t>
  </si>
  <si>
    <t xml:space="preserve">Kamerový systém </t>
  </si>
  <si>
    <t xml:space="preserve">Výstavba miest a obcí </t>
  </si>
  <si>
    <t xml:space="preserve">Mestská organizácia SRZ Turzovka </t>
  </si>
  <si>
    <t xml:space="preserve">Stavebná príprava  pre ostatné športové zariadenia </t>
  </si>
  <si>
    <t xml:space="preserve">Účasť na majetku - vloženie základného imania do spoločnosti T-services s.r.o - Plávareň (vonkajšie kúpalisko) - výkup pozemkov  </t>
  </si>
  <si>
    <t xml:space="preserve">Podpora športových aktivít v meste </t>
  </si>
  <si>
    <t xml:space="preserve">Zabezpečenie výcviku a výchovy vzdelavania žiakov  základných škôl v oblasti zvyšovania bezpečnosti o premávke - dotácia </t>
  </si>
  <si>
    <t xml:space="preserve">Šport </t>
  </si>
  <si>
    <t>13.11.</t>
  </si>
  <si>
    <t xml:space="preserve">Združenie účtovníkov  členský príspevok </t>
  </si>
  <si>
    <t>Enviromentálny fond - Separácia a zhodnocovanie biologicky rozložiteľných odpadov - vybavenie rodinných domov kompostérmi.</t>
  </si>
  <si>
    <t xml:space="preserve">Enviromentálny fond - Separácia a zhodnocovanie biologicky rozložiteľných odpadov - zakúpenie techniky - pridávne zariadenia pre BOBCAT S 300, traktor s vlečkou </t>
  </si>
  <si>
    <t xml:space="preserve">Organizácia cestovného ruchu - členský príspevok </t>
  </si>
  <si>
    <t>Asociácia prednostov APÚMS - členský príspevok</t>
  </si>
  <si>
    <t xml:space="preserve">Preplatenie dotácie na dieťa  v  CVČ v inej obcí </t>
  </si>
  <si>
    <t>Vývoz polopodzemných kontajnerov (sklo)</t>
  </si>
  <si>
    <t xml:space="preserve">Mikroprojekt SR - PR - Kultúra cez hranice </t>
  </si>
  <si>
    <t xml:space="preserve">Občianské združenie Dámský klub  Turzovka </t>
  </si>
  <si>
    <t xml:space="preserve">Kubačaková  Katarína Turzovka </t>
  </si>
  <si>
    <t>Mikroprojekt SR - PL - Kultúra cez hranice  - rekonštrukcia vstupnej brány do areálu amfiteátra</t>
  </si>
  <si>
    <t xml:space="preserve">Mikroprojekt SR - PL - Kultúra cez hranice , podujatia TL a rekonštrucia vstupnej brány  do areálu amfitéatra </t>
  </si>
  <si>
    <t>Príspevok MPS - oprava vozidiel</t>
  </si>
  <si>
    <t xml:space="preserve">Zostatok </t>
  </si>
  <si>
    <t xml:space="preserve">v eurách </t>
  </si>
  <si>
    <t>Cintorinské a pohrebné služby</t>
  </si>
  <si>
    <t xml:space="preserve">T - services s.r.o   - Správa  a údržba cintorína, DS  (režijné náklady) </t>
  </si>
  <si>
    <t xml:space="preserve">Vzdelavanie  zamestnancov </t>
  </si>
  <si>
    <t xml:space="preserve">Náklady  na uloženie odpadu  +  likvidácia </t>
  </si>
  <si>
    <t>Mikroprojekt SR - PR - Kultúra cez hranice  - podujatia TL</t>
  </si>
  <si>
    <t xml:space="preserve">Telefónne poplatky  + mobil </t>
  </si>
  <si>
    <t>Ochranné ostrovčeky Hlinené, Závodie</t>
  </si>
  <si>
    <t xml:space="preserve">Príjem </t>
  </si>
  <si>
    <t>BV - Výdaj</t>
  </si>
  <si>
    <t xml:space="preserve">Celkový rozpočet  príjmy </t>
  </si>
  <si>
    <t xml:space="preserve">Celkový rozpočet výdavky </t>
  </si>
  <si>
    <t>KP</t>
  </si>
  <si>
    <t>KV</t>
  </si>
  <si>
    <t>FO</t>
  </si>
  <si>
    <t xml:space="preserve">FO </t>
  </si>
  <si>
    <t xml:space="preserve">Výdavky </t>
  </si>
  <si>
    <t>BP -  Príjem  + RO</t>
  </si>
  <si>
    <t xml:space="preserve">Miestny rozhlas -  Projekt - Skvalitnenie cezhraničného vyrozumenia a varovania pred mimoriadnymi udalosťami </t>
  </si>
  <si>
    <t>4.7</t>
  </si>
  <si>
    <t xml:space="preserve">Hudobný festival Vargoš fest </t>
  </si>
  <si>
    <t xml:space="preserve">Zo ŠR - Dotácia na opravy a údržbu  MK - vytĺky </t>
  </si>
  <si>
    <t>8.9.1.</t>
  </si>
  <si>
    <t>Vrátka 5% dofinancovanie škôl</t>
  </si>
  <si>
    <t xml:space="preserve">Projekt TL + spolufinancovanie </t>
  </si>
  <si>
    <t>Mzdy, Cestovné, Energie, Povinný prídel do FS, Všeobec. materiál  - z prostriedkov mesta</t>
  </si>
  <si>
    <t xml:space="preserve">ŠA-  opravy U rampy, rebrík - preliezačka, opráva múrikov, náter drevených časti </t>
  </si>
  <si>
    <t xml:space="preserve">Technické vybavenie (Šarkpark - podlaha , náter , Detský hrad - náter, výmena  hojdačiek, preliezky, výmena múrikov) </t>
  </si>
  <si>
    <t xml:space="preserve">NDC - DUHA Vyš. Koniec - vybudovanie altánka </t>
  </si>
  <si>
    <t>2.1.1.1</t>
  </si>
  <si>
    <t>Príspevok na činnosť Dobrovoľnej požiarnej organiz.</t>
  </si>
  <si>
    <t xml:space="preserve">Zástavka Vyš.koniec  - Semeteš  </t>
  </si>
  <si>
    <t>Zabezpečovanie úkonov spojených s voľbami</t>
  </si>
  <si>
    <t>Zabezpečovanie úkonov spojených  s voľbami</t>
  </si>
  <si>
    <t>Program</t>
  </si>
  <si>
    <t xml:space="preserve">Denný stacionár  - v roku 2014 - nevyčerpaná dotácia - vrátka </t>
  </si>
  <si>
    <t>Nadácia Orange - implementované aktivity počas projektu</t>
  </si>
  <si>
    <t xml:space="preserve">Leasing - MPS - obnova vozidlového parku  - účelové vozidlo na komuálne služby </t>
  </si>
  <si>
    <t xml:space="preserve">Zvoz a odvoz komunálneho odpadu </t>
  </si>
  <si>
    <t xml:space="preserve">Komunálne služby </t>
  </si>
  <si>
    <t>ram</t>
  </si>
  <si>
    <t>Asociácia náčelníkov Metskej polície - členský príspevok</t>
  </si>
  <si>
    <t xml:space="preserve">Splátka úveru ( MK)    </t>
  </si>
  <si>
    <t xml:space="preserve">Prac.náradie a materiál -  aktivační   ÚPSVaR + dobrovoľná činnosť </t>
  </si>
  <si>
    <t xml:space="preserve">Vozidlo na rozvoz stravy </t>
  </si>
  <si>
    <t xml:space="preserve">Projekt -Bezpečnosť na cestách - Dopravné ihrisko </t>
  </si>
  <si>
    <t xml:space="preserve">Leasing   - Úroky zo splátky </t>
  </si>
  <si>
    <t xml:space="preserve">Odmena za vedenie kroniky - odvody do poisťovni </t>
  </si>
  <si>
    <t xml:space="preserve">PROGRAM  9 :  Kultúra </t>
  </si>
  <si>
    <t>Z prostriedkov škôl a škol. zariad.</t>
  </si>
  <si>
    <t xml:space="preserve">Z finan.  prostriedkov mesta </t>
  </si>
  <si>
    <t>Rozpočet z fin. prostriedkov mesta</t>
  </si>
  <si>
    <t>6.3.1</t>
  </si>
  <si>
    <t xml:space="preserve">Skutočné plnenie 2013 </t>
  </si>
  <si>
    <t xml:space="preserve">Dobrovoľný hasičský zbor </t>
  </si>
  <si>
    <t>5.2.1.</t>
  </si>
  <si>
    <t xml:space="preserve">Chranená dieľňa </t>
  </si>
  <si>
    <t>Chranená dieľňa</t>
  </si>
  <si>
    <t>S P O L U  :</t>
  </si>
  <si>
    <t xml:space="preserve">MPS - Zberový dvor  - prevádzka </t>
  </si>
  <si>
    <t xml:space="preserve"> 08.2.0</t>
  </si>
  <si>
    <t xml:space="preserve"> 08.3.0</t>
  </si>
  <si>
    <t>08.6.0</t>
  </si>
  <si>
    <t>08.1.0</t>
  </si>
  <si>
    <t>01.7.0</t>
  </si>
  <si>
    <t>01.1.1.</t>
  </si>
  <si>
    <t>01.1.1</t>
  </si>
  <si>
    <t>06.2.0</t>
  </si>
  <si>
    <t>04.5.1</t>
  </si>
  <si>
    <t>04.5.1.</t>
  </si>
  <si>
    <t>10.2.0</t>
  </si>
  <si>
    <t>04.1.2</t>
  </si>
  <si>
    <t>06.3.0</t>
  </si>
  <si>
    <t>08.4.0</t>
  </si>
  <si>
    <t>06.1.0</t>
  </si>
  <si>
    <t>01 .7.0</t>
  </si>
  <si>
    <t>04 .5.1</t>
  </si>
  <si>
    <t>Rekonštrukcia + opravy  MK na základe plánu "Obnovy a údržby MK"</t>
  </si>
  <si>
    <t>08.2.0</t>
  </si>
  <si>
    <t xml:space="preserve">Prenájom T -services </t>
  </si>
  <si>
    <t>Rozpočet z prostriedkov školstva - poskyt.dotácia z mesta na KV</t>
  </si>
  <si>
    <t>09.5.0</t>
  </si>
  <si>
    <t xml:space="preserve">Primátor - odstupné - preddavok, v roku 2015 odvody  + výplata do 15.12., preplatenie dovolenky </t>
  </si>
  <si>
    <t xml:space="preserve">09.6.01 </t>
  </si>
  <si>
    <t>09.6.0.2</t>
  </si>
  <si>
    <t>01. 1.1.</t>
  </si>
  <si>
    <t>09.8.0.</t>
  </si>
  <si>
    <t>09.1.1</t>
  </si>
  <si>
    <t>09.1.2.  09.2.1.1</t>
  </si>
  <si>
    <t>Odstupné - zástup.primátora, v roku 2015 odvody  + výplata do 12.12., odstupné  prednostovi  + výplata za 12/2014</t>
  </si>
  <si>
    <t>10.4.0</t>
  </si>
  <si>
    <t>10.7.0</t>
  </si>
  <si>
    <t xml:space="preserve">Seniori  </t>
  </si>
  <si>
    <t>08.3.0</t>
  </si>
  <si>
    <t>01.3.3</t>
  </si>
  <si>
    <t xml:space="preserve">Poistenie budov, stavieb a zariadenia(mesto- 7398,14€ , školy a školské zariadenia -(ZŠ 2267,60€, MŠ 1100,59€, ZUŠ 128,01€), MPS (548,56€, KaSS 1349,66€),  </t>
  </si>
  <si>
    <t>03.1.0</t>
  </si>
  <si>
    <t>03.2.0</t>
  </si>
  <si>
    <t>06.4.0</t>
  </si>
  <si>
    <t>05.1.0</t>
  </si>
  <si>
    <t xml:space="preserve">09.6.0.2  09.6.0.3 </t>
  </si>
  <si>
    <t>09.6.0</t>
  </si>
  <si>
    <t>Skutočné plnenie rok 2014</t>
  </si>
  <si>
    <t>Skutočné plnenie  2014</t>
  </si>
  <si>
    <t>Havarijné poistenie  vozidiel DPZM (IVECO, NISSAN, MITSUBISHI)</t>
  </si>
  <si>
    <t>Dobrovoľný hasičský zbor mesta</t>
  </si>
  <si>
    <t>Schválený rozpočet na rok 2015</t>
  </si>
  <si>
    <t>Skutočné plnenie 2014</t>
  </si>
  <si>
    <t>04.1.2.</t>
  </si>
  <si>
    <t>713,716,717</t>
  </si>
  <si>
    <t xml:space="preserve">Dom smútku ozvučenie </t>
  </si>
  <si>
    <t xml:space="preserve">Spolu  KV   : </t>
  </si>
  <si>
    <t xml:space="preserve">Spolu   BV a KV </t>
  </si>
  <si>
    <t xml:space="preserve">Grantový systém -rekonštrukcia  verejného osvetlenia II. etapa </t>
  </si>
  <si>
    <t>Projekt  - rekonštrukcia verejného osvetlenia - II. etapa</t>
  </si>
  <si>
    <t>Havarijný stav ZŠ Turzovka - zatečenie priestorov pavilón B z prostriedkov poisťovne (46 179 € + spoluúčasť mesta 500,- €)</t>
  </si>
  <si>
    <t>09.1.1.2</t>
  </si>
  <si>
    <t xml:space="preserve">Nohejbalový klub Turzovka </t>
  </si>
  <si>
    <t xml:space="preserve">Únia nevidiacich a slabozrakých </t>
  </si>
  <si>
    <t>Chess Club, Turzovka</t>
  </si>
  <si>
    <t>Projekt - cvičiteľské  narádie  (prost. ŠR 3600 € + 1457 spolúčasť mesta €)</t>
  </si>
  <si>
    <t>Leasing -osobné vozidlo  - poistné 140,14,   úrok z istiny  9,71 €,  DPH 132,12 €</t>
  </si>
  <si>
    <t xml:space="preserve">Vysielacie služby </t>
  </si>
  <si>
    <t xml:space="preserve">Transfér na činnosť-futbal.klub Turzovka  </t>
  </si>
  <si>
    <t xml:space="preserve">Transfér na činnosť-futbal - príspevok  pre mladých futbalistov - dorastenci, žiaci   (nájomné hala, telocvičňa,   doprava) </t>
  </si>
  <si>
    <t xml:space="preserve">611-620, 642 </t>
  </si>
  <si>
    <t>631</t>
  </si>
  <si>
    <t xml:space="preserve">611-620, 642,  </t>
  </si>
  <si>
    <t>637</t>
  </si>
  <si>
    <t>642</t>
  </si>
  <si>
    <t>633 až 642</t>
  </si>
  <si>
    <t>711</t>
  </si>
  <si>
    <t>633</t>
  </si>
  <si>
    <t>611 až620, 642</t>
  </si>
  <si>
    <t>633až 637</t>
  </si>
  <si>
    <t xml:space="preserve">Mestský informačno - orientačný systém - rozšírenie, PD + stavba  </t>
  </si>
  <si>
    <t>636</t>
  </si>
  <si>
    <t>611-627</t>
  </si>
  <si>
    <t>ÚPSVaR-prísp.na zaškoláctvo, sociálné dávky vyplácané prostredníctvom mesta (osobitný príjemca )</t>
  </si>
  <si>
    <t>642, 637</t>
  </si>
  <si>
    <t>ÚPSVaR-príspevok na stravovanie, na školské potreby  (hmot.núdza)</t>
  </si>
  <si>
    <t>637-642</t>
  </si>
  <si>
    <t>633      637</t>
  </si>
  <si>
    <t>631 až 637</t>
  </si>
  <si>
    <t>633 -635,637</t>
  </si>
  <si>
    <t>716,717</t>
  </si>
  <si>
    <t>611-627, 642</t>
  </si>
  <si>
    <t>633,  641</t>
  </si>
  <si>
    <t>633,  635</t>
  </si>
  <si>
    <t xml:space="preserve">Zabezpečovanie úkonov spojených s voľbami  parlamentné voľby,  komunálne voľby,  voľby do VÚC,  voľby prezidenta, europarlamentské voľby, referendum, </t>
  </si>
  <si>
    <t>611-627,642</t>
  </si>
  <si>
    <t>08.6.0.</t>
  </si>
  <si>
    <t>611až642       637</t>
  </si>
  <si>
    <t>Pivarči + Macúra -ZOD -  územný plán  (doplnok) Pivarči - Burian územný plán (zóna)</t>
  </si>
  <si>
    <t>611 až 627, 637,  642</t>
  </si>
  <si>
    <t>611-627,  642</t>
  </si>
  <si>
    <t xml:space="preserve">Stravné pracovníkov, povinný prídel do FS, školenia, semináre a pod.  </t>
  </si>
  <si>
    <t>634,  653, 637, 651</t>
  </si>
  <si>
    <t xml:space="preserve">Pracovné odevy, obuv a pracovné pomôcky, stravné pracovníka, povinný prídel do FS </t>
  </si>
  <si>
    <t xml:space="preserve">Nákup infokiosky - refundácia + spoluúčasť mesta </t>
  </si>
  <si>
    <t xml:space="preserve">Interierové vybavenie, prevádzkové stroje prístroje zariadenia </t>
  </si>
  <si>
    <t>611-642</t>
  </si>
  <si>
    <t xml:space="preserve">Stravné pracovníkov, povinný prídel do FS  </t>
  </si>
  <si>
    <t>611 až 627, 633,637</t>
  </si>
  <si>
    <t>633, 635,  641</t>
  </si>
  <si>
    <t>611-627, 633-642</t>
  </si>
  <si>
    <t>611-625, 633,637,</t>
  </si>
  <si>
    <t xml:space="preserve">611- 627, 633, 637 </t>
  </si>
  <si>
    <t xml:space="preserve">633, 637, </t>
  </si>
  <si>
    <t xml:space="preserve">633,  635   </t>
  </si>
  <si>
    <t xml:space="preserve">Dom smútku rekonštrukcia (vykurovanie, klimatizácia), rekonštrukcia WC </t>
  </si>
  <si>
    <t xml:space="preserve">DS, cintorín- el. energia, vodné a stočne  </t>
  </si>
  <si>
    <t xml:space="preserve">Všeobecný materiál  a údržba fontány,  pumpy, drobná údržba studni, kanalizácií a vodovodov v správe mesta a pod. </t>
  </si>
  <si>
    <t xml:space="preserve">Úroky z úveru ŠFRB (25 + 6  bytov = 31  bytov )  </t>
  </si>
  <si>
    <t xml:space="preserve">Splátka úveru ŠFRB  (25 + 6 bytov = 31 bytov )  </t>
  </si>
  <si>
    <t>Príspevok do fondu opráv -nebytové priestory č. 13, 43</t>
  </si>
  <si>
    <t>621 až 627, 637</t>
  </si>
  <si>
    <t xml:space="preserve">Interierové vybavenie, výmena telefónov, mobilov, materiál a naradie na údržbu, čistiace prostriedky, hasiace prístroje, pracovné odevy a pod.  </t>
  </si>
  <si>
    <t>Úprava priestorov v budove MsÚ (sekret. a bývala pošta)</t>
  </si>
  <si>
    <t xml:space="preserve">Infokiosky - propag. - mzdy a odvody </t>
  </si>
  <si>
    <t>711,   713</t>
  </si>
  <si>
    <t>611 až627, 637, 642</t>
  </si>
  <si>
    <t xml:space="preserve">Všeobecný materiál, údržba a opravy </t>
  </si>
  <si>
    <t>633,635</t>
  </si>
  <si>
    <t xml:space="preserve">WC za budovou </t>
  </si>
  <si>
    <t>635</t>
  </si>
  <si>
    <t xml:space="preserve">Mzdy, príplatky, odvody do poisťovní, odmeny, nemocenské dávky, povinný prídel do FS, stravné pracovníka  </t>
  </si>
  <si>
    <t>611-627,637,642</t>
  </si>
  <si>
    <t>Chranená dieľňa -zo ŠR +  z vlastných prostr.- II. zmluva) mzdy, odmeny, odvody do poisťovni, nemocenské dávky,</t>
  </si>
  <si>
    <t>WC za budovou MsÚ</t>
  </si>
  <si>
    <t>Mzdy, príplatky,  odvody do poisťovní,odmeny, nemocenské dávky, povinný prídel do FS, stravné pracovníka</t>
  </si>
  <si>
    <t>633/637</t>
  </si>
  <si>
    <t>611-627, 637, 642</t>
  </si>
  <si>
    <t xml:space="preserve">Zmenové konanie projektu , svetelno technicka štúdia  VO projekt I. časť </t>
  </si>
  <si>
    <t xml:space="preserve">Rekonštrukcia VO - projekt  + spoluúčasť mesta </t>
  </si>
  <si>
    <t>5.6.1.</t>
  </si>
  <si>
    <t>Chranená dieľňa - 6 307,40  € zo ŠR,   4 745,36 € z vlastných prost.  -  I. zmluva - mzdy, odvody do poisťovni)</t>
  </si>
  <si>
    <t>632 až 633</t>
  </si>
  <si>
    <t xml:space="preserve">Školenia, preventívne lekárské prehliadky, plánovač smien, revízie a kontroly zariadení, technické prehliadky vozidiel, poistenie hasičov </t>
  </si>
  <si>
    <t xml:space="preserve">Palivo, mazivá, oelje, špeciálne kvapaliny, servis a údržba vozidiel , STK, pneumatiky, zákonné a havarijné poistenie, nahradné diely </t>
  </si>
  <si>
    <t xml:space="preserve">Všeobecné služby - tlač kalendárov, dezinfekcia zber. Nádob, poplatky banke za vedenie účtu a pod. </t>
  </si>
  <si>
    <t>637,  625</t>
  </si>
  <si>
    <t xml:space="preserve">632/ 635   </t>
  </si>
  <si>
    <t>716    717</t>
  </si>
  <si>
    <t xml:space="preserve">716 a      717 </t>
  </si>
  <si>
    <t>716          717</t>
  </si>
  <si>
    <t>PD - sanácie mostov - Závodie  4656 €, Predmier  1848 €, Hlinené  756 € + rekonštrukcia opravy mostov (Závodie  154 600 €,  Predmier 15 600 €, Hlinené 8 800€)</t>
  </si>
  <si>
    <t>Príspevok MPS - nákup + údržba dopravného značenia</t>
  </si>
  <si>
    <t>Príspevok - kostol Turkov -el.energia</t>
  </si>
  <si>
    <t xml:space="preserve">Propagácia, reklama, inzercia a pod. </t>
  </si>
  <si>
    <t>633, 635</t>
  </si>
  <si>
    <t xml:space="preserve">Propagácia, reklama a inzercia </t>
  </si>
  <si>
    <t>814</t>
  </si>
  <si>
    <t xml:space="preserve">Plávareň (vonkajšie kúpalisko) - štúdia  +  úprava terénu + oplotenie   </t>
  </si>
  <si>
    <t xml:space="preserve">716, 717 </t>
  </si>
  <si>
    <t>632</t>
  </si>
  <si>
    <t xml:space="preserve">Energie - teplo, vodné a stočne ŠA, el.energia  FK </t>
  </si>
  <si>
    <t>633/635</t>
  </si>
  <si>
    <t>611-627, 637,</t>
  </si>
  <si>
    <t xml:space="preserve">Mzdy, odvody do poisťovní,  povinný prídel do FS za 12/14 </t>
  </si>
  <si>
    <t>716,       717</t>
  </si>
  <si>
    <t xml:space="preserve">PD -Aktualizácia DOS V.k.. spoluúčasť pri financovaní výstavby domu soc. služieb </t>
  </si>
  <si>
    <t xml:space="preserve">611 až 627,642, </t>
  </si>
  <si>
    <t>632, 633, 635, 637</t>
  </si>
  <si>
    <t xml:space="preserve">Energie - elektrická energia, vodné a stočné, telefonné poplatky, internet NDC - DUHA  </t>
  </si>
  <si>
    <t>Sociálny pracovník - hmotná núdza, kuratela,  posudky  -mzdy, príplatky, odmeny+odvody do poisťovni  (4 hod.)nemocenské dávky, odstupné</t>
  </si>
  <si>
    <t>633-637</t>
  </si>
  <si>
    <t>637, 621-627</t>
  </si>
  <si>
    <t>611-627, 637, 642,</t>
  </si>
  <si>
    <t>621-627,637</t>
  </si>
  <si>
    <t xml:space="preserve">Terénni pracovníci na dohodu + odvody do poisťovni, poplatky banke  </t>
  </si>
  <si>
    <t>611-614</t>
  </si>
  <si>
    <t>621-627</t>
  </si>
  <si>
    <t xml:space="preserve">Inžinierská činnosť  k   jednotlivým  investičným akciám (GP,PD vytyčovanie, stavebný dozor, zameranie inž.sieti po realizácii, VO a  pod,)   </t>
  </si>
  <si>
    <t>611-627, 637,642</t>
  </si>
  <si>
    <t>716-717</t>
  </si>
  <si>
    <t xml:space="preserve">Vstupne tabule - Vítajte v meste Turzovka  - PD a stavba </t>
  </si>
  <si>
    <t xml:space="preserve">Všeobec. materiál - obedáre, regále, prepravky  pracovné oblečenie pri rozvoze  </t>
  </si>
  <si>
    <t xml:space="preserve">Leasing -  DPH - obnova vozidlového parku-účelové vozidlo na komunálne odpady, dohody   </t>
  </si>
  <si>
    <t>611-627, 642, 637</t>
  </si>
  <si>
    <t xml:space="preserve">Povinný prídel do FS, stravné </t>
  </si>
  <si>
    <t xml:space="preserve">Stravné pracovníkov, povinný prídel do FS </t>
  </si>
  <si>
    <t>611-614, 621-625, 637, 642</t>
  </si>
  <si>
    <t xml:space="preserve">Stravné pracovníkov, pov. prídel do fondu sociálneho,  </t>
  </si>
  <si>
    <t xml:space="preserve">611 až-627, 637, 642, </t>
  </si>
  <si>
    <t xml:space="preserve">611-627, 637, 642 </t>
  </si>
  <si>
    <t xml:space="preserve">Mzdy, príplatky,  odvody do poisťovní, odmeny, príplatky , nemocenské dávky, odstupné, dohody </t>
  </si>
  <si>
    <t>Stravné pracovníka, povinný prídel do FS,</t>
  </si>
  <si>
    <t xml:space="preserve">Stravné pracovníkov, povinný prídel do FS,  </t>
  </si>
  <si>
    <t>611-627,637, 642</t>
  </si>
  <si>
    <t xml:space="preserve">Mzdy, príplatky, odvody do poisťovní, odmeny,  nemocenské dávky, odstupné, dohody </t>
  </si>
  <si>
    <t>611-627, 637.642</t>
  </si>
  <si>
    <t>621-625, 637, 642</t>
  </si>
  <si>
    <t>611 až 627,637,642</t>
  </si>
  <si>
    <t>621 až 625, 637</t>
  </si>
  <si>
    <t>716, 717</t>
  </si>
  <si>
    <t>Mzdy, príplatky, odmeny</t>
  </si>
  <si>
    <t xml:space="preserve">Mzdy, príplatky,  odmeny,  </t>
  </si>
  <si>
    <t>Mzdy, príplatky,  odmeny</t>
  </si>
  <si>
    <t>Enviromentálny fond - separácia a zhodnocovanie biologicky rozložiteľných odpadov - vybavenie rodinných domov kompostérmi.</t>
  </si>
  <si>
    <t xml:space="preserve">Enviromentálny fond - separácia a zhodnocovanie biologicky rozložiteľných odpadov - zakúpenie techniky - pridávne zariadenia pre BOBCAT S 300, traktor s vlečkou </t>
  </si>
  <si>
    <t>642  634,636, 637</t>
  </si>
  <si>
    <t>711,     716,  717</t>
  </si>
  <si>
    <t>711,716</t>
  </si>
  <si>
    <t xml:space="preserve">Mzdy, príplatky, odmeny, odvody do poisťovní, nemocenské dávky,  odstupné  </t>
  </si>
  <si>
    <t xml:space="preserve">Mzdy, príplatky,  odmeny, nemocenské dávky, odstupné, odvody do poisťovni  </t>
  </si>
  <si>
    <t>631-637</t>
  </si>
  <si>
    <t xml:space="preserve">Informačné technológie Prevádzkové stroje a prístroje- kamery </t>
  </si>
  <si>
    <t>713, 716, 717</t>
  </si>
  <si>
    <t xml:space="preserve">Ochrana pred povodňami - spoluúčasť mesta,  mzdy, odvody, prac.obleč.ochranné pomôcky, stravné, povinný prídel do FS </t>
  </si>
  <si>
    <t xml:space="preserve">Obecné služby  - prac.náradie, materiál , urazové poistenie  z prostriedkov mesta ,  </t>
  </si>
  <si>
    <t xml:space="preserve">Viazanie zbierok , </t>
  </si>
  <si>
    <t xml:space="preserve">Stravné pracovníkov, povinný prídel do FS , </t>
  </si>
  <si>
    <t>Cestná daň vozidiel MPS  3523,26€ , YETI (T-services  959,94 € v roku 2015)</t>
  </si>
  <si>
    <t xml:space="preserve">Evidencia obyvateľstva a osvedčovanie listin a podpisov ( od roku 2016) </t>
  </si>
  <si>
    <t xml:space="preserve">Všeobecný mat.-nákup zberných nádob na odpad, nálepky na zberné nádoby , časopis , </t>
  </si>
  <si>
    <t xml:space="preserve">Spracovanie dokumetnu  Odpadové hospodárstvo </t>
  </si>
  <si>
    <t xml:space="preserve">Zákonné  a havarijné poistenie  nákladné vozidla MAN - viacúčelové vozidlo na leasing </t>
  </si>
  <si>
    <t>Havarijné poistenie  vozidiel MPS  (MAN na odpad, AVIA, Unimog, traktror Fortera)</t>
  </si>
  <si>
    <t xml:space="preserve">Náklady na zriadené Obecného kompostoviská </t>
  </si>
  <si>
    <t xml:space="preserve">Výpočtová technika - čitačka na odpad, separovaný odpad vrecia, etikety, </t>
  </si>
  <si>
    <t xml:space="preserve">Odmena-preventivár, predseda + členovia DHZM + odvody do poisťovni  </t>
  </si>
  <si>
    <t xml:space="preserve">Mzdy,  odvody, ochranné pomôcky -  § 54 od 1.4. do 30.9.15 - 95 % -               52 613,28 €,  5% - z mesta - (2 873,22 €) - mzdy, odvody, (4950  €) stravné , (411,16 €) FS, (216 €),  ochranné pomôcky </t>
  </si>
  <si>
    <t xml:space="preserve">611-627, 633, 637, </t>
  </si>
  <si>
    <t xml:space="preserve">Mzdy,  odvody ,  ochranné pomôcky -  § 54 od 28.10.15 - 30.6.2016  - 95 % -  58 527,60 €,  5% - z mesta - (3 080,40 €) - stravné 5 544 €, pitný režím   </t>
  </si>
  <si>
    <t xml:space="preserve">Mzdy,  odvody -  § 50 (od 1.5. do 31.1.2016)  sociálny pracovník - 80% -  5 040 €,  5% - z mesta - (1760 €) - mzdy, odvody, (370  €) stravné , (53 €) FS, </t>
  </si>
  <si>
    <t>Projektová dokumentácia -obnova a rozšírenie MR (bezdrotový rozhlas vo všetkých mestských častiach)</t>
  </si>
  <si>
    <t>611-627,637,</t>
  </si>
  <si>
    <t xml:space="preserve">Prevádzkové stroje, prístroje, zariadenia -  Datavideo NVS-20 streaming - server na digitalné vysielanie </t>
  </si>
  <si>
    <t>Výpočtová technika- aktualizácia strihového software na novú verziu, chlopňový mikrofón, HDMI kable,  elektromateriál,  hardisk a pod. pre rok 2016</t>
  </si>
  <si>
    <t xml:space="preserve">Údržba kancel.strojov a zariad.-kopírky,tlačiar. </t>
  </si>
  <si>
    <t>637 , 641</t>
  </si>
  <si>
    <t xml:space="preserve">Mesto - Zber a likvidácia nebezpečného odpadu </t>
  </si>
  <si>
    <t>Rastúca  populácia v meste - príspevok pre novonarodené deti - uvitanie deti do života (kvety +  darček)</t>
  </si>
  <si>
    <t>Prepravná služba</t>
  </si>
  <si>
    <t xml:space="preserve">Poskytovanie sociálnej služby občanovi v nepriaznivej sociálnej situácií </t>
  </si>
  <si>
    <t xml:space="preserve">Utulok (teheľňa) - vybudovanie vodov. prípojky  </t>
  </si>
  <si>
    <t>Mzdy a odvody sociálny pracovník  (DUHA) - (4 hodiny rozvoz stravy,  4 hodiny správa - NDC DUHA, upratovačka - mzda, odvody - 3 hod.), nemocenské dávky,</t>
  </si>
  <si>
    <t>Všeobecný materiál (kancelarské potreby,  tonery, čistiace prostriedky a hygienické potreby a pod), materiál na údržbu,</t>
  </si>
  <si>
    <t xml:space="preserve">Zabezpečenie rozvozu stravy - výdavky na prevádzku vozidla - pohonné hmoty , všeobec. materiál , doplatok na stravné pre seniorov ,  reprezent -  pitný režím na základe smernice, dohoda na rozvoz stravy - YETI.   </t>
  </si>
  <si>
    <t>Údržba výpočt.techniky+software-aktualizácia - DATALAN, NOD - ESET, GISPLAN,  DCOM, MP -priestupky (13650 €) údržba kanc. strojov a zariadení - kopírky, tlačiarne ostatných kopíriek v správe mesta  (servís kopírky pre klientské centrum)</t>
  </si>
  <si>
    <t xml:space="preserve">Výpočtová technika - počítače, software, tlačiarne a pod.  </t>
  </si>
  <si>
    <t xml:space="preserve">Nájomné za pozemky  parkovisko pod Živčakovú a iné pozemky v meste </t>
  </si>
  <si>
    <t xml:space="preserve">Servis, údržba a opravy vozidla Citroen Berlingo, čistenie Berlingo, zákonné a havarijné poistenie (390 €) </t>
  </si>
  <si>
    <t xml:space="preserve">Dohody  o vykonaní prác  + odvody  (34,95%) -(2 000 €), stravné pracovníka , povinný prídel do FS </t>
  </si>
  <si>
    <t>Projekt - Opatrovateľská služba - mzdy, odvody, stravné, lekár. prehliadky, pracov. oblečenie, obuv ,  BOZP + pitný režim a  pod.</t>
  </si>
  <si>
    <t xml:space="preserve">Mestské muzeum </t>
  </si>
  <si>
    <t xml:space="preserve">Medzinárodné informačné centrum </t>
  </si>
  <si>
    <t xml:space="preserve">Transfér na prevádzku MIC </t>
  </si>
  <si>
    <t>9.5.</t>
  </si>
  <si>
    <t>9.5.1.</t>
  </si>
  <si>
    <t>9.5.2.</t>
  </si>
  <si>
    <t>9.6.</t>
  </si>
  <si>
    <t>9.7</t>
  </si>
  <si>
    <t>8.8.</t>
  </si>
  <si>
    <t xml:space="preserve">716 + 717 </t>
  </si>
  <si>
    <t xml:space="preserve">PD - dopravného značenia  </t>
  </si>
  <si>
    <t>04.5,1</t>
  </si>
  <si>
    <t>Poradenské služby PO a  BOZP</t>
  </si>
  <si>
    <t xml:space="preserve">Príspevok MPS - nákup materiálu-výbojky + údržba VO,  </t>
  </si>
  <si>
    <t xml:space="preserve">Nákup - prevádzkové stroje, výzbroj, výstroj, reprez. občerstvenie, všeobecný materiál inde nedefinovaný </t>
  </si>
  <si>
    <t xml:space="preserve"> VO - Predmier Severná ulica - doplnenie svet. bodu </t>
  </si>
  <si>
    <t xml:space="preserve">Prechody pre chodcov na MK  - obnova  + vodorovné značenie  </t>
  </si>
  <si>
    <t xml:space="preserve">Príspevok MPS - kosenie,hrabanie,orezávanie konárov,výrub, </t>
  </si>
  <si>
    <t>Garažová rolovacia brána  1 ks(2016)</t>
  </si>
  <si>
    <t>Plastové okna - výmena  (5 ks)</t>
  </si>
  <si>
    <t>Údržba MK a chodníkov  - externý dodávateľ+ prenáj.dopr.prostr. (ostatné práce inde nezaradené)</t>
  </si>
  <si>
    <t xml:space="preserve">PD - dopravné značenie - pozdlžné parkovanie na ul. Štefanikovej </t>
  </si>
  <si>
    <t xml:space="preserve">637, 641 </t>
  </si>
  <si>
    <t>716</t>
  </si>
  <si>
    <t xml:space="preserve">Posúdenie technického stavu všetkých mostov a lávok v meste </t>
  </si>
  <si>
    <t xml:space="preserve">631 až 637   </t>
  </si>
  <si>
    <t>632-637</t>
  </si>
  <si>
    <t xml:space="preserve">Pracovné oblečenie + obuv  do terénu </t>
  </si>
  <si>
    <t>Zabezpečenie rozvozu stravy  - Mzdy a  odvody  sociálneho pracovníka (4hod)  Mzdy a odvody 3 190,47 €, ND 40,76 €   pre rok  2016  sú mzdy , odvody  pracovníka rozpočtované v podprograme  13.4  DUHA</t>
  </si>
  <si>
    <t>Nákup dopravného značenia + montáž + projekt (výstavba)</t>
  </si>
  <si>
    <t>Transfér na činnosť - Jednota aktívni a angažovaní seniori.</t>
  </si>
  <si>
    <t>Transfér na činnosť - aktívni a angažovaní seniori</t>
  </si>
  <si>
    <t xml:space="preserve">MAS  Zem palatina  Juraja Thurzu - členský príspevok  </t>
  </si>
  <si>
    <t>Pracovné oblečenie + obuv  do terénu  (majetkár)</t>
  </si>
  <si>
    <t xml:space="preserve">Správa počitačovej siete - kopírka - poslanci </t>
  </si>
  <si>
    <t>Špeciállna materská škola Turzovka  6 deti  z podielových daní  v roku 2016</t>
  </si>
  <si>
    <t xml:space="preserve">Kapitálové výdavky </t>
  </si>
  <si>
    <t xml:space="preserve"> Amfiteáter - štúdia , stavba  </t>
  </si>
  <si>
    <t xml:space="preserve">Správa a evidencia bytov a nebytových priestorov v správe mesta,  </t>
  </si>
  <si>
    <t xml:space="preserve">Utulok (teheľňa) - stroje, prístroje a zariadenia (napr. pračka)  </t>
  </si>
  <si>
    <t>635, 637</t>
  </si>
  <si>
    <t xml:space="preserve">Strategické  dokumenty (Program rozvoja mesta  a pod. ) </t>
  </si>
  <si>
    <t>Poplatok SOZA  - MR</t>
  </si>
  <si>
    <t xml:space="preserve">Príspevok pre novonarodené deti </t>
  </si>
  <si>
    <t>Rastúca populácia v fmeste (narodenie deiťaťa - občians. zálež.)</t>
  </si>
  <si>
    <t>Elektrická energia - byty nižšieho štandardu (teheľňa -Útulok)</t>
  </si>
  <si>
    <t xml:space="preserve">Mzdy, príplatky,  odvody do poisťovní, odmeny, príplatky , nemocenské dávky, odstupné, dohody,( prac. - VO, projek. manažer, stav.veci ,  3 PRACOVNICI). </t>
  </si>
  <si>
    <t>716,  717</t>
  </si>
  <si>
    <t xml:space="preserve">Rekonštrukcia  a opravy verejného osvetlenia  - implemetačná doba projektu do 31.12.2015) + spoluúčasť mesta  </t>
  </si>
  <si>
    <t>633,       641</t>
  </si>
  <si>
    <t xml:space="preserve">Miestné Referendum  - Skladká TKO Semeteš  </t>
  </si>
  <si>
    <t>Opravy a údržba (kamery)</t>
  </si>
  <si>
    <t>1. ŠK KST Turzovka (30 ročník podujatia Turistický pochod Uhorčíkovým chodníkom)</t>
  </si>
  <si>
    <t>Slovenský cykloklub regionálne stredisko Turzovka (cyklistická dvojčasovka)</t>
  </si>
  <si>
    <t>Projekt - Komunikačné spoločné zariadenia a opatrenia  v k.ú. Turkov  (ŠR - 874286 €, vlastné zdroje - 43729 €) - rozpočt. fi n. prostriedky sa použijú v prípade úspešnosti projektu.</t>
  </si>
  <si>
    <t xml:space="preserve">Správa a údržba Miestnych komunikácií, mostov </t>
  </si>
  <si>
    <t>Leasing - MPS - obnova vozidlového parku  - viacúčelové vozidlo na čistenie MK   (zametací stroj)</t>
  </si>
  <si>
    <t xml:space="preserve">PD  (1100 € + DZ 300 €  + a Realizácia prechody pre chodcov osvetlenie + revízia (Vyšný koniec  2 ks -   4 000 € ) </t>
  </si>
  <si>
    <t xml:space="preserve">Výkup pozemkov, PD   v meste (ostatné nevysporiadané pozemky) </t>
  </si>
  <si>
    <t xml:space="preserve">Participácia obyvateľov  v jednotlivých mestských častiach mesta Turzovka </t>
  </si>
  <si>
    <t>Skutočnosť  rok 2015</t>
  </si>
  <si>
    <t>Mzdy, príplatky,  odvody do poisťovní,odmeny, príplatky, ND, odstupne, dohody  (2 účtovničky Mesto, 1 majetok , 1 mzdy - MESTO,  1 mzdy - ŚKOLY A ZAR. ,  1 účtovnička  ŚKOL. ZAR. , 1 dane a poplatky  (7 pracovníkov od roku 2016)</t>
  </si>
  <si>
    <t>Mzdy, odvody, príplatky, odmeny, nemocenské dávky, odstupné , povinný prídel, stravné pracovníka, dohody  - sekret, asistent poslancov MsZ (2 pracovníci)</t>
  </si>
  <si>
    <t>Mzdy, príplatky,  odvody do poisťovní, odmeny, príplatky, nemocenské dávky,  odstupné, odchodné (vedúci odd- FINANČNÉ, VÝSTAVBA, ORGANIZ., PREDNOSTA (4 pracovníci  od roku 2016)</t>
  </si>
  <si>
    <t>Havar. poist. MsÚ (Jumper,TOYOTA,YETI)</t>
  </si>
  <si>
    <t xml:space="preserve">Kvety na obrady (sobáše, jubileá),  odmeny pre účinkujúcich pri občianských obradoch </t>
  </si>
  <si>
    <t>637, 641</t>
  </si>
  <si>
    <t xml:space="preserve">Miestné komunikácie </t>
  </si>
  <si>
    <t xml:space="preserve">Leasing -  DPH - obnova vozidlového parku-účelové vozidlo   </t>
  </si>
  <si>
    <t>633,     635,636</t>
  </si>
  <si>
    <t xml:space="preserve">Havarijný stav ZŠ Turzovka - zatečenie priestorov - dotácia zo ŠR </t>
  </si>
  <si>
    <t>Zmluvné poistenie (vozidiel  MsÚ -JUMPER 144 €, TOYOTA  100 €, YETI  144 € - 2016)</t>
  </si>
  <si>
    <t>Zmluvné poistenie (vozidiel MPS (2 858,17€, T-services - 392 € - fekálny voz rok 2016 )</t>
  </si>
  <si>
    <t>Stravné pracovníka, povinný prídel do FS (hmotná núdza)</t>
  </si>
  <si>
    <t>MŠ Turzovka - dotácia zo ŠR na BV + vrátka nevyč. Dotácie+ spolučasť  mesta</t>
  </si>
  <si>
    <t xml:space="preserve">Mesto  Turzovka </t>
  </si>
  <si>
    <t xml:space="preserve">Školy a školské zariadenie </t>
  </si>
  <si>
    <t xml:space="preserve">Stavebné úpravy - rekonštrukcia MŠ Turzovka - dotácia zo ŠR vo výške  110 tis. Eur, vlastné zdroje  90 tis. €,     </t>
  </si>
  <si>
    <t>Mzdy, príplatky, odvody do poisťovní, odmeny,  nemocenské dávky,  odstupné, dohody ( 1 pracov. 1/2 uväzok)</t>
  </si>
  <si>
    <t>Mzdy, príplatky,  odmeny,  odvody do poisťovní, nemocenské dávky, odstupné, dohody (1 pracov. 1/2 uväzok)</t>
  </si>
  <si>
    <t>Mzdy, príplatky,  odvody do poisťovní, príplatky,  odmeny, nemocenské dávky,  odstupné, odchodné,   dohody (4 pracovníci z toho  2 upratov. , podateľňa, údržbar)</t>
  </si>
  <si>
    <t>Mzdy, príplatky,  odvody do poisťovní,odmeny,  nemocenské dávky, odstupné , povinný prídel do  FS, stravné  pracovníka, dohody  (1 pracovník)</t>
  </si>
  <si>
    <t>Ostatné služby poskytované pre občanov, podnikateľov a organizácie</t>
  </si>
  <si>
    <t>Mzdy, príplatky,  odvody do poisťovní, smennosť, odmeny, nemocenské dávky, odstupné, dohody   ( 2 pracovníci)</t>
  </si>
  <si>
    <t>Mzdy, príplatky,  odmeny ,odvody do poisťovní, nemocenské dávky, odstupné, dohody ( 1 pracovník)</t>
  </si>
  <si>
    <t>Mzdy, príplatky,  odmeny,  odvody do poisťovni,  nemocenské dávky,  odstupne (1 pracovnika - školstvo mesto)</t>
  </si>
  <si>
    <t xml:space="preserve">Mzdy, prípl., odmeny, odvody do poisťovní-koordinátor  (aktivačná + dobrovoľnická činnosť + údržba zelene), pracovné naradie, oblečenie a materiál, pitný režim   (1 pracovník) </t>
  </si>
  <si>
    <t>Soc. pracovník  - mzdy, príplatky, odmeny +odvody do poisťovni, nemocenské dávky, odstupné , stravné pracovníka, povinný prídel do FS (2 pracovníci)</t>
  </si>
  <si>
    <t xml:space="preserve">Osvetlenie prechodov pre chodcov Križovatka Hlinené, Závodie </t>
  </si>
  <si>
    <t xml:space="preserve">PD - osvetlenie prechodov pre chodcov nové prechody  </t>
  </si>
  <si>
    <t xml:space="preserve">Mzdy,  odmeny, odvody do poisťovní funkcionárov mesta, nemocenské dávky  </t>
  </si>
  <si>
    <t xml:space="preserve">Útulok  - (teheľňa)  elektrická  energia,  + údržba, materiál, všeobecné služby- bunka pre bezdomovcov,   </t>
  </si>
  <si>
    <t xml:space="preserve">Spracovanie podkladov  k  žiadosti pri  predkladaní projektov - externý manažment - VO, spoluúčasť pri financovaní grantov, dotácií a pod.   </t>
  </si>
  <si>
    <t xml:space="preserve">MPS-príspevok-separovaný zber  -  zvýšil sa počet zvozov pre rok 2016 </t>
  </si>
  <si>
    <t xml:space="preserve">Mzdy, príplatky, odvody do poisťovní, odmeny, nemocenské dávky, povinný prídel do FS, stravné pracovníkov, odchodné pracovníka,  2 pracovníci z toho 1 pracov. , ktorí poskytuje služby( zneč.ovzdušia, pozemky,  hrob. miesta a pod.)+ 1 pracovník  od roku 2016(CO, Voľby, DHZM a pod.)  </t>
  </si>
  <si>
    <t xml:space="preserve">Cyklochodníky  - Strieborná Kysuca - zmena projektovej dokumentácie </t>
  </si>
  <si>
    <t xml:space="preserve">Nákup dopravných značiek  - zvisle dopravné značenia v celom meste </t>
  </si>
  <si>
    <t xml:space="preserve">Rozšírenie a odvodnenie MK Predmier u Papučikov  +  výstavba (výstavba oporného múru 1 časť smerom od p. Ľahkého po zatačku) </t>
  </si>
  <si>
    <t>Turkovská cesta - projekt a výstavba - kanal - pretlak (36 000 €+ 1 000 € -inž.činnosť ), PD bola preplatená v roku 2015</t>
  </si>
  <si>
    <t>PD  + Audit  -  (projekt  Dotácia na zníženie energetickej náročnosti verejných budov -zateplenie budovy MsÚ vratáne zadného nadvoria (súťaž)</t>
  </si>
  <si>
    <t>KaSS - príspevok na TL a BS na rok  2016</t>
  </si>
  <si>
    <t xml:space="preserve">PD + Výstavba-Športová hala  Závodie (PD dofin. 2 500 €) </t>
  </si>
  <si>
    <t xml:space="preserve">Posúdkový lekár  (dohoda + odvody do poisťovni - projekty opatrovteľska služba - neziskové organizácie ) </t>
  </si>
  <si>
    <t>Inžinierská činnosť PD - Rekonštrukcia MŠ v roku 2015, v roku 2016 - elektroinštalácia PD              5 tis. €</t>
  </si>
  <si>
    <t xml:space="preserve">633/637/620 </t>
  </si>
  <si>
    <t xml:space="preserve">Zostatok  - Prebytok </t>
  </si>
  <si>
    <t>Rozpočet na rok 2016 schválený dňa  24.2.2016</t>
  </si>
  <si>
    <t>Rozpočet na rok 2016 schválený dňa 24.2.2016</t>
  </si>
  <si>
    <t>Material a údržba - Dom smútku- nater strechy a pod. , nového cintorína  a údržba starého cintorína -  nájomné, kosenie, oplotenie a pod).</t>
  </si>
  <si>
    <t>Chranená dieľna - stravné a SF - mesto vlastné prostriedky (stravné,  SF),</t>
  </si>
  <si>
    <t xml:space="preserve">Príspevok MPS - údržba - nátery  lavičiek a košov  v meste  1 100 € +  1900 € materiál mesto </t>
  </si>
  <si>
    <t>I. zmena rozpočtu na  rok 2016 schválená dňa  13.4.2016</t>
  </si>
  <si>
    <t>II. zmena rozpočtu na  rok 2016 schválená dňa  27.4.2016</t>
  </si>
  <si>
    <t xml:space="preserve">Autobiografia-životopis p. Zahradníkovej </t>
  </si>
  <si>
    <t>Rozpočet  na rok 2015</t>
  </si>
  <si>
    <t xml:space="preserve">Rozpočet   na rok  2015 </t>
  </si>
  <si>
    <t>Rozpočet na rok 2015</t>
  </si>
  <si>
    <t>Rozpočet  na  rok 2015</t>
  </si>
  <si>
    <t>MULČOVAČ - pracovný sttroj</t>
  </si>
  <si>
    <t xml:space="preserve">PD + obstaranie - havaria bytový dom č. 43  </t>
  </si>
  <si>
    <t>Cintorin - rozširenie hrobových miest - kaziet - PD ,inž. GP (3 tis. €) a realizácia, úprava okolia (5. tis. €)</t>
  </si>
  <si>
    <t xml:space="preserve">Mzdy,  odvody -  § 50  zo ŠR na dobu 9 mesiacov  - cena práce, povinný prídel, stravné lístky,  lek. prehliadka   </t>
  </si>
  <si>
    <t>Skutočne plnenie  2015</t>
  </si>
  <si>
    <t xml:space="preserve">Skutočne plnenie  2015 </t>
  </si>
  <si>
    <t xml:space="preserve">Skutočné plnenie  2015 </t>
  </si>
  <si>
    <t>Skutočné plnenie 2015</t>
  </si>
  <si>
    <t xml:space="preserve">PD - na výstavbu chodníkov  popri štát. ceste  II. 487 a II 484 (Predmier, Vyš.koniec, Hlinené  rok 2016- súťaž) - preložky inž. sieti  (telek. stĺpy a VO)   </t>
  </si>
  <si>
    <t xml:space="preserve">Skutočné plnenie 2015 </t>
  </si>
  <si>
    <t>Skutočné plnenie  2015</t>
  </si>
  <si>
    <t xml:space="preserve">Parkovisko Živčaková  + oddychová zóna (PD, GP a Inžinierská činnosť a pod.) </t>
  </si>
  <si>
    <t>Skutočné plnenie   2015</t>
  </si>
  <si>
    <t xml:space="preserve">MPS -Opravy MR vykonávane  plošinou - podnikateľské  </t>
  </si>
  <si>
    <t xml:space="preserve">MPS -Údržba MR, nákup reproduktorov - príspevok </t>
  </si>
  <si>
    <t>635-637</t>
  </si>
  <si>
    <t>Skutočné plnenie rok 2015</t>
  </si>
  <si>
    <t xml:space="preserve">Skutočne plnenie 2014 </t>
  </si>
  <si>
    <t xml:space="preserve">Amfiteáter-elektrická energia </t>
  </si>
  <si>
    <t xml:space="preserve"> MPS -  údržba a opravy  VO plošinou - podnikanie ,  </t>
  </si>
  <si>
    <t xml:space="preserve">Vianočná výzdoba -  práce prevedené plošinou MPS - podnikanie </t>
  </si>
  <si>
    <t>633, 635,  637</t>
  </si>
  <si>
    <t xml:space="preserve">MPS  -orezávanie konárov plošinou - podnikanie  </t>
  </si>
  <si>
    <t xml:space="preserve">Vrátka dotácie z roku 2016 - lyžiarsky kurz </t>
  </si>
  <si>
    <t xml:space="preserve">Projekt infokiosky - nezrovnalosti a iné výdavky z prostriedkov ŠR </t>
  </si>
  <si>
    <t xml:space="preserve">Cestovné náhrady - cestovné, stravné,  </t>
  </si>
  <si>
    <t>Výkup pozemkov pod MK  - KZ, GP, vytýčenie  (MK Bukovina - , MK pred byt. domom č. 272 Predmier  12 tis. €,  ŽSR - 28 600 €, ostatné pozemky</t>
  </si>
  <si>
    <t xml:space="preserve">Preplatenie  PD  za revitalizáciu futbalového ihriska </t>
  </si>
  <si>
    <t>Mzdy, príplatky,  odvody do poisťovní, odmeny, príplatky , nemocenské dávky do 31.5.2016</t>
  </si>
  <si>
    <t>Projekty zo ŽSK v roku 2016  - Podajme si ruky + spoluúčasť  mesta -úraz.poist, všeob. mat., strava  +občert. Dohody,  služby  (dotácia 690 + spol. mesta 910 €)</t>
  </si>
  <si>
    <t xml:space="preserve">Vykonané práce dodavateľom navyše   predložené v I. etape VO </t>
  </si>
  <si>
    <t>Riešenie havarijného stavu ZŠ Turzovka - strecha pavil. A vo výške 173 500  € - 60 tis. dotácia,  53 tis. vlastné zdroje, 60 500  zateplenie - vlastné zdroje ).</t>
  </si>
  <si>
    <t xml:space="preserve">Dobrovoľná požiarna ochrana SR - príspevok  na zabezpečenie materiálno technického vybavenie, ochranné prac. pomôcky, servis a nákup náhrad. dielov a pod. </t>
  </si>
  <si>
    <t>Rozpočet  na rok  2016  + zmeny  zverejnený  dňa 14.6.2016</t>
  </si>
  <si>
    <t xml:space="preserve">ŠJ - ZŠ  - Vybudovanie výťahu 5  tis. €,  + dofinancovanie </t>
  </si>
  <si>
    <t xml:space="preserve">Transfér na prevádzku KaSS + dotácia za spracovanie miezd a účtovníctva  </t>
  </si>
  <si>
    <t>Transfér na prevádzku múzea  20 tis. €  + výstava  3 tis. €</t>
  </si>
  <si>
    <t xml:space="preserve">Národný projekt -  Podpora vybraných  sociálnych služieb  krízovej intervencie  na komunitnej úrovni  (DÚHA - Mzdy a odvody ,  stravné pracovníka, sociálny fond,  kan. potreby) </t>
  </si>
  <si>
    <t>Tovary a služby (kuchynské potreby)</t>
  </si>
  <si>
    <t>III. zmena rozpočtu na rok 2016 schválená dňa 29.6.2016</t>
  </si>
  <si>
    <t>PD - prepojenie ul. Nádražnej, ul. Šturovej a areál polikliniky  - súťaž+odvodnenie chodníky</t>
  </si>
  <si>
    <t>3873208,97 4 041 103,11</t>
  </si>
  <si>
    <t xml:space="preserve">projekt zber.dvor+spoluúčasť mesta   </t>
  </si>
  <si>
    <t>637  634</t>
  </si>
  <si>
    <t>5.2.2.</t>
  </si>
  <si>
    <t>nájom - stĺpy VO</t>
  </si>
  <si>
    <t>0412</t>
  </si>
  <si>
    <t>610-642</t>
  </si>
  <si>
    <t>Dobrovoľnícka činnosť 5/16-10/16</t>
  </si>
  <si>
    <t>Aktivačná činnosť 5/16-10/16</t>
  </si>
  <si>
    <t>návrh IV.zmena rozpočtu na rok 2016</t>
  </si>
  <si>
    <t>rozdiel</t>
  </si>
  <si>
    <t>633  635</t>
  </si>
  <si>
    <t>635, 633</t>
  </si>
  <si>
    <t>06.4.0.</t>
  </si>
  <si>
    <t>642, 633,637</t>
  </si>
  <si>
    <t xml:space="preserve">Tuzemské cest.náhrady, teplo, nájom, elektrina, vodné a stočné, tlačíva kan.mat., poplatok za odpad, stravné pracovníka, povinný prídel do FS  </t>
  </si>
  <si>
    <t xml:space="preserve">635. 636, 634  633,637 </t>
  </si>
  <si>
    <t>636, 635, 637</t>
  </si>
  <si>
    <t>633, 636</t>
  </si>
  <si>
    <t>637, 636</t>
  </si>
  <si>
    <t>09.6.01.</t>
  </si>
  <si>
    <t>Hrnce - z rozpočtu mesta</t>
  </si>
  <si>
    <t>633, 634, 637</t>
  </si>
  <si>
    <t>Jurinova jeseň - dopravné, občerstvenie</t>
  </si>
  <si>
    <t>Návrh na IV. zmenu rozpočtu 2016</t>
  </si>
  <si>
    <t>610-630</t>
  </si>
  <si>
    <t>Opatrovateľka - mzda + odvody, fond sociálny, stravné, lekárska prehliadka, BOZP, pracovný odev, obuv</t>
  </si>
  <si>
    <t>Stroje, prístroje a zariadenia  (rok 2015 z vlastných príjmov ŠJ)  r.2016-zo zdrojov mesta</t>
  </si>
  <si>
    <t xml:space="preserve">Poslanci  MsZ   - náhrady miezd, reprezentačné poslancov, odmeny poslancov MsZ, predsedov a členov komisií, predsedov a členov  VMČ  + odvody do poisťovni, dohody  </t>
  </si>
  <si>
    <t xml:space="preserve">Reprezentačné (funkcionárov mesta) stravné, tuzemské a zahraničné  cestovné, ubytovanie, školenia </t>
  </si>
  <si>
    <t xml:space="preserve">Zbierky zákonov, noviny, časopisy, reprezentačné (prednosta +vedúci odd.) </t>
  </si>
  <si>
    <t xml:space="preserve">Geometrické plány -  pre vysporiadanie pozemkov  - (MK - časť    Okružnej ulice,  ulica Školská, cesta ku starej tržnici,  Hlinené  MK 36, Predmier č. 272 , autobusová zástavka Vyš. Koniec  - Chotár, parkovisko a oddychová zona - Živčaková - ) GP za účelom majetkoprav. vysporiadania - Rybníky, SVP,  DS + cintorín , posudky a odborné vyjadrenia, projektová dokumentácia - stavebné úpravy  Nádražná ulica (komunikácia, parkoviská, chodníky, odvodnenie) </t>
  </si>
  <si>
    <t>Advokátske, sudne, právne  a exekučné služby  (právnik,  Poliklinika,  Súdný spor  Poliklinika , sud. spor Stopka.  )</t>
  </si>
  <si>
    <t xml:space="preserve">Opravy a údržba - priestory budova MsÚ,  prenájatých priestorov v správe mesta,  prev.strojov a prístrojov, zariadení </t>
  </si>
  <si>
    <t xml:space="preserve">Revízné kontroly (VO - správy ) ostatné revízie </t>
  </si>
  <si>
    <t xml:space="preserve">Drobná výpočtová technika  a software, licencie - ARIAN - hrobové miesta, register nehnuteľnosti,  tonery a iný spotrebný materiál  </t>
  </si>
  <si>
    <t xml:space="preserve">Palivo, mazivá, oleje, špeciálne kvapaliny, servis, údržba a opravy, pneumatiky, karty, známky, parkovné  </t>
  </si>
  <si>
    <t xml:space="preserve">Obnova a rozšírenie MR nové vysielacie stanice  v počte 4ks, reproduktory  10 ks </t>
  </si>
  <si>
    <t>PD  na VO v Predmieri   u Hadrabov  a Šutarika + rozšírenie VO (realizácia) - stĺpy, svietidlá v počte 20 ks  (nosič, svietidlo - v meste a vo všetkých mestských častiach)</t>
  </si>
  <si>
    <t>Palivo, mazivá, oleje, špeciálne kvapaliny  (servis, údržba Fabia, zmluvné a havarijné poistenie )</t>
  </si>
  <si>
    <t xml:space="preserve">Fotopasca, tlačíva, kníhy, výstroj, výzbroj, všeobecný materiál inde nedefinovaný,  kamera , tablet </t>
  </si>
  <si>
    <t xml:space="preserve">MPS - Odvoz  odpadu, vývoz  polopodzemných kontajnerov, príspevok - nadobjemný odpad  </t>
  </si>
  <si>
    <t xml:space="preserve">Spomaľovacie prahy + DZ, osadenie zrkadla na ulici Štefan. + osadenie spom. prahu na ul. Záhradnej  </t>
  </si>
  <si>
    <t xml:space="preserve">Dopravné značenia - pozdlžné parkovanie na ul. Štefanikovej, Zrkadlá - MK Hlinené, Jašíková - osadenie DZ  </t>
  </si>
  <si>
    <t xml:space="preserve">KaSS Turzovka - príspevky na ostatné činnosti - Andersonová noc, Benat.noc, Jašikové Kysuce, Majáles- ozvučenie, Dôchodcovia, Deň matiek, Vianočné trhy -   príspevok pre základateľské súbory   </t>
  </si>
  <si>
    <t xml:space="preserve">Vianočná výzdoba - príspevok MPS + vianoce ohňostroj </t>
  </si>
  <si>
    <t xml:space="preserve"> Energie - elektr. energia, teplo, vodné a stočné- budova a zariadenia, telefony,  internet, poštové služby  </t>
  </si>
  <si>
    <t>Materiál - kanc. potreby, papier , tlačíva,  štátne a miestne znaky - zástavy, vlajky , ostatný všeobecný materiál,  register adries - tlačíva</t>
  </si>
  <si>
    <t>Všeobecné služby inde nešpecifikované,  poplatky banke  za vedenie účtov, koncesionárské poplatky za rozhlas,  daň z príjmov, lekárské prehliadky, nájom POS terminálu</t>
  </si>
  <si>
    <t xml:space="preserve">Odmeny pracovníkov z mimopracovného pomeru + poistenie  z dôhod do poisťovni + ročné zúčtovanie zdravotného poistenia </t>
  </si>
  <si>
    <t>631, 637</t>
  </si>
  <si>
    <t>Všeobecné služby indé nešpecifikované,  školenia, cestovné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</si>
</sst>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€&quot;;[Red]\-#,##0\ &quot;€&quot;"/>
    <numFmt numFmtId="165" formatCode="_-* #,##0.00\ _S_k_-;\-* #,##0.00\ _S_k_-;_-* &quot;-&quot;??\ _S_k_-;_-@_-"/>
    <numFmt numFmtId="166" formatCode="d/m;@"/>
    <numFmt numFmtId="167" formatCode="#,##0.0"/>
    <numFmt numFmtId="168" formatCode="_-* #,##0.0000\ _S_k_-;\-* #,##0.0000\ _S_k_-;_-* &quot;-&quot;??\ _S_k_-;_-@_-"/>
    <numFmt numFmtId="169" formatCode="#,##0.00_ ;\-#,##0.00\ "/>
    <numFmt numFmtId="170" formatCode="#,##0_ ;\-#,##0\ "/>
  </numFmts>
  <fonts count="7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17"/>
      <name val="Tahoma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i/>
      <sz val="8"/>
      <name val="Arial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 CE"/>
      <charset val="238"/>
    </font>
    <font>
      <i/>
      <sz val="8"/>
      <name val="Arial CE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name val="Arial CE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b/>
      <i/>
      <sz val="11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indexed="8"/>
      <name val="Tahoma"/>
      <family val="2"/>
      <charset val="238"/>
    </font>
    <font>
      <i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indexed="8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8"/>
      <color indexed="8"/>
      <name val="Arial CE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indexed="8"/>
      <name val="Arial CE"/>
      <charset val="238"/>
    </font>
    <font>
      <b/>
      <sz val="16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9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82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0" borderId="2" xfId="0" applyFont="1" applyFill="1" applyBorder="1" applyAlignment="1"/>
    <xf numFmtId="0" fontId="12" fillId="0" borderId="8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9" fontId="12" fillId="3" borderId="2" xfId="0" applyNumberFormat="1" applyFont="1" applyFill="1" applyBorder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3" fontId="12" fillId="0" borderId="8" xfId="0" applyNumberFormat="1" applyFont="1" applyFill="1" applyBorder="1" applyAlignment="1">
      <alignment horizontal="left" wrapText="1"/>
    </xf>
    <xf numFmtId="0" fontId="12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/>
    </xf>
    <xf numFmtId="49" fontId="15" fillId="3" borderId="2" xfId="0" applyNumberFormat="1" applyFont="1" applyFill="1" applyBorder="1" applyAlignment="1">
      <alignment horizontal="left"/>
    </xf>
    <xf numFmtId="49" fontId="15" fillId="3" borderId="10" xfId="0" applyNumberFormat="1" applyFont="1" applyFill="1" applyBorder="1" applyAlignment="1">
      <alignment horizontal="left"/>
    </xf>
    <xf numFmtId="0" fontId="12" fillId="3" borderId="9" xfId="0" applyFont="1" applyFill="1" applyBorder="1" applyAlignment="1">
      <alignment horizontal="right"/>
    </xf>
    <xf numFmtId="49" fontId="22" fillId="0" borderId="2" xfId="0" applyNumberFormat="1" applyFont="1" applyFill="1" applyBorder="1" applyAlignment="1"/>
    <xf numFmtId="0" fontId="22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3" fontId="12" fillId="0" borderId="8" xfId="0" applyNumberFormat="1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49" fontId="22" fillId="0" borderId="2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left" wrapText="1"/>
    </xf>
    <xf numFmtId="49" fontId="12" fillId="4" borderId="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21" fillId="0" borderId="14" xfId="0" applyFont="1" applyBorder="1" applyAlignment="1">
      <alignment horizontal="center"/>
    </xf>
    <xf numFmtId="49" fontId="27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33" fillId="0" borderId="2" xfId="0" applyFont="1" applyFill="1" applyBorder="1" applyAlignment="1">
      <alignment wrapText="1"/>
    </xf>
    <xf numFmtId="0" fontId="4" fillId="4" borderId="8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3" fontId="12" fillId="0" borderId="2" xfId="0" applyNumberFormat="1" applyFont="1" applyFill="1" applyBorder="1" applyAlignment="1">
      <alignment horizontal="left"/>
    </xf>
    <xf numFmtId="49" fontId="12" fillId="3" borderId="8" xfId="0" applyNumberFormat="1" applyFont="1" applyFill="1" applyBorder="1" applyAlignment="1">
      <alignment horizontal="center"/>
    </xf>
    <xf numFmtId="49" fontId="12" fillId="3" borderId="8" xfId="0" applyNumberFormat="1" applyFont="1" applyFill="1" applyBorder="1" applyAlignment="1"/>
    <xf numFmtId="49" fontId="15" fillId="3" borderId="8" xfId="0" applyNumberFormat="1" applyFont="1" applyFill="1" applyBorder="1" applyAlignment="1">
      <alignment horizontal="center"/>
    </xf>
    <xf numFmtId="3" fontId="12" fillId="4" borderId="9" xfId="0" applyNumberFormat="1" applyFont="1" applyFill="1" applyBorder="1" applyAlignment="1">
      <alignment horizontal="left"/>
    </xf>
    <xf numFmtId="0" fontId="12" fillId="3" borderId="2" xfId="0" applyFont="1" applyFill="1" applyBorder="1" applyAlignment="1">
      <alignment wrapText="1"/>
    </xf>
    <xf numFmtId="0" fontId="11" fillId="3" borderId="11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3" fontId="11" fillId="4" borderId="0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3" fontId="12" fillId="0" borderId="0" xfId="0" applyNumberFormat="1" applyFont="1" applyFill="1" applyBorder="1"/>
    <xf numFmtId="0" fontId="11" fillId="2" borderId="6" xfId="0" applyFont="1" applyFill="1" applyBorder="1" applyAlignment="1"/>
    <xf numFmtId="0" fontId="11" fillId="2" borderId="7" xfId="0" applyFont="1" applyFill="1" applyBorder="1" applyAlignment="1"/>
    <xf numFmtId="49" fontId="22" fillId="0" borderId="8" xfId="0" applyNumberFormat="1" applyFont="1" applyFill="1" applyBorder="1" applyAlignment="1"/>
    <xf numFmtId="49" fontId="10" fillId="3" borderId="8" xfId="0" applyNumberFormat="1" applyFont="1" applyFill="1" applyBorder="1" applyAlignment="1">
      <alignment horizontal="left"/>
    </xf>
    <xf numFmtId="0" fontId="23" fillId="2" borderId="6" xfId="0" applyFont="1" applyFill="1" applyBorder="1" applyAlignment="1"/>
    <xf numFmtId="0" fontId="23" fillId="2" borderId="7" xfId="0" applyFont="1" applyFill="1" applyBorder="1" applyAlignment="1"/>
    <xf numFmtId="0" fontId="34" fillId="2" borderId="6" xfId="0" applyFont="1" applyFill="1" applyBorder="1" applyAlignment="1"/>
    <xf numFmtId="0" fontId="36" fillId="2" borderId="6" xfId="0" applyFont="1" applyFill="1" applyBorder="1" applyAlignment="1"/>
    <xf numFmtId="0" fontId="36" fillId="2" borderId="7" xfId="0" applyFont="1" applyFill="1" applyBorder="1" applyAlignment="1"/>
    <xf numFmtId="0" fontId="22" fillId="0" borderId="2" xfId="0" applyFont="1" applyFill="1" applyBorder="1" applyAlignment="1"/>
    <xf numFmtId="0" fontId="22" fillId="0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wrapText="1"/>
    </xf>
    <xf numFmtId="3" fontId="4" fillId="0" borderId="0" xfId="0" applyNumberFormat="1" applyFont="1"/>
    <xf numFmtId="3" fontId="11" fillId="2" borderId="6" xfId="0" applyNumberFormat="1" applyFont="1" applyFill="1" applyBorder="1" applyAlignment="1"/>
    <xf numFmtId="3" fontId="11" fillId="2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3" fontId="12" fillId="4" borderId="8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3" fontId="12" fillId="4" borderId="9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/>
    <xf numFmtId="3" fontId="12" fillId="4" borderId="8" xfId="0" applyNumberFormat="1" applyFont="1" applyFill="1" applyBorder="1" applyAlignment="1"/>
    <xf numFmtId="3" fontId="12" fillId="3" borderId="9" xfId="0" applyNumberFormat="1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23" fillId="2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/>
    <xf numFmtId="3" fontId="23" fillId="2" borderId="6" xfId="0" applyNumberFormat="1" applyFont="1" applyFill="1" applyBorder="1" applyAlignment="1"/>
    <xf numFmtId="4" fontId="0" fillId="0" borderId="0" xfId="0" applyNumberFormat="1"/>
    <xf numFmtId="49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wrapText="1"/>
    </xf>
    <xf numFmtId="4" fontId="44" fillId="0" borderId="0" xfId="0" applyNumberFormat="1" applyFont="1"/>
    <xf numFmtId="4" fontId="4" fillId="0" borderId="0" xfId="0" applyNumberFormat="1" applyFont="1" applyFill="1" applyBorder="1" applyAlignment="1"/>
    <xf numFmtId="4" fontId="4" fillId="0" borderId="0" xfId="0" applyNumberFormat="1" applyFont="1"/>
    <xf numFmtId="49" fontId="4" fillId="0" borderId="2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wrapText="1"/>
    </xf>
    <xf numFmtId="49" fontId="4" fillId="0" borderId="2" xfId="0" applyNumberFormat="1" applyFont="1" applyFill="1" applyBorder="1"/>
    <xf numFmtId="0" fontId="0" fillId="0" borderId="0" xfId="0" applyFill="1"/>
    <xf numFmtId="4" fontId="3" fillId="0" borderId="0" xfId="0" applyNumberFormat="1" applyFont="1"/>
    <xf numFmtId="4" fontId="0" fillId="0" borderId="0" xfId="0" applyNumberFormat="1" applyBorder="1"/>
    <xf numFmtId="0" fontId="12" fillId="4" borderId="10" xfId="0" applyFont="1" applyFill="1" applyBorder="1" applyAlignment="1">
      <alignment horizontal="left" wrapText="1"/>
    </xf>
    <xf numFmtId="0" fontId="46" fillId="0" borderId="0" xfId="0" applyFont="1"/>
    <xf numFmtId="3" fontId="12" fillId="4" borderId="0" xfId="0" applyNumberFormat="1" applyFont="1" applyFill="1" applyBorder="1" applyAlignment="1"/>
    <xf numFmtId="0" fontId="12" fillId="0" borderId="10" xfId="0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49" fillId="0" borderId="0" xfId="0" applyFont="1"/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31" fillId="0" borderId="0" xfId="0" applyNumberFormat="1" applyFont="1" applyBorder="1"/>
    <xf numFmtId="4" fontId="45" fillId="0" borderId="0" xfId="0" applyNumberFormat="1" applyFont="1" applyBorder="1" applyAlignment="1"/>
    <xf numFmtId="3" fontId="45" fillId="0" borderId="0" xfId="0" applyNumberFormat="1" applyFont="1" applyBorder="1" applyAlignment="1"/>
    <xf numFmtId="0" fontId="45" fillId="0" borderId="1" xfId="0" applyFont="1" applyBorder="1" applyAlignment="1"/>
    <xf numFmtId="0" fontId="45" fillId="0" borderId="0" xfId="0" applyFont="1" applyBorder="1" applyAlignment="1"/>
    <xf numFmtId="0" fontId="45" fillId="5" borderId="11" xfId="0" applyFont="1" applyFill="1" applyBorder="1" applyAlignment="1"/>
    <xf numFmtId="49" fontId="15" fillId="5" borderId="2" xfId="0" applyNumberFormat="1" applyFont="1" applyFill="1" applyBorder="1" applyAlignment="1">
      <alignment horizontal="left"/>
    </xf>
    <xf numFmtId="49" fontId="15" fillId="5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wrapText="1"/>
    </xf>
    <xf numFmtId="49" fontId="22" fillId="7" borderId="8" xfId="0" applyNumberFormat="1" applyFont="1" applyFill="1" applyBorder="1" applyAlignment="1">
      <alignment horizontal="left"/>
    </xf>
    <xf numFmtId="0" fontId="45" fillId="7" borderId="8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45" fillId="7" borderId="8" xfId="0" applyNumberFormat="1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left"/>
    </xf>
    <xf numFmtId="0" fontId="45" fillId="0" borderId="8" xfId="0" applyNumberFormat="1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4" fontId="46" fillId="0" borderId="0" xfId="0" applyNumberFormat="1" applyFont="1" applyAlignment="1">
      <alignment horizontal="left"/>
    </xf>
    <xf numFmtId="3" fontId="4" fillId="0" borderId="0" xfId="0" applyNumberFormat="1" applyFont="1" applyFill="1" applyBorder="1" applyAlignment="1"/>
    <xf numFmtId="0" fontId="4" fillId="2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0" fillId="0" borderId="0" xfId="0" applyFill="1" applyBorder="1" applyAlignment="1"/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3" fontId="8" fillId="8" borderId="35" xfId="0" applyNumberFormat="1" applyFont="1" applyFill="1" applyBorder="1" applyAlignment="1">
      <alignment shrinkToFit="1"/>
    </xf>
    <xf numFmtId="49" fontId="15" fillId="0" borderId="2" xfId="0" applyNumberFormat="1" applyFont="1" applyFill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8" fillId="8" borderId="22" xfId="0" applyNumberFormat="1" applyFont="1" applyFill="1" applyBorder="1" applyAlignment="1"/>
    <xf numFmtId="3" fontId="11" fillId="0" borderId="6" xfId="0" applyNumberFormat="1" applyFont="1" applyFill="1" applyBorder="1" applyAlignment="1"/>
    <xf numFmtId="4" fontId="12" fillId="3" borderId="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3" fontId="11" fillId="0" borderId="8" xfId="0" applyNumberFormat="1" applyFont="1" applyFill="1" applyBorder="1" applyAlignment="1">
      <alignment horizontal="right"/>
    </xf>
    <xf numFmtId="3" fontId="8" fillId="8" borderId="22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1" fillId="8" borderId="22" xfId="0" applyFont="1" applyFill="1" applyBorder="1" applyAlignment="1">
      <alignment vertical="center"/>
    </xf>
    <xf numFmtId="0" fontId="11" fillId="8" borderId="22" xfId="0" applyFont="1" applyFill="1" applyBorder="1" applyAlignment="1"/>
    <xf numFmtId="0" fontId="11" fillId="8" borderId="23" xfId="0" applyFont="1" applyFill="1" applyBorder="1" applyAlignment="1"/>
    <xf numFmtId="4" fontId="11" fillId="2" borderId="6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>
      <alignment horizontal="right"/>
    </xf>
    <xf numFmtId="49" fontId="12" fillId="3" borderId="1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4" fontId="8" fillId="8" borderId="2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8" fillId="8" borderId="22" xfId="0" applyFont="1" applyFill="1" applyBorder="1" applyAlignment="1">
      <alignment vertical="center"/>
    </xf>
    <xf numFmtId="0" fontId="8" fillId="8" borderId="22" xfId="0" applyFont="1" applyFill="1" applyBorder="1" applyAlignment="1"/>
    <xf numFmtId="0" fontId="8" fillId="8" borderId="23" xfId="0" applyFont="1" applyFill="1" applyBorder="1" applyAlignment="1"/>
    <xf numFmtId="4" fontId="4" fillId="0" borderId="8" xfId="0" applyNumberFormat="1" applyFont="1" applyFill="1" applyBorder="1" applyAlignment="1">
      <alignment horizontal="right"/>
    </xf>
    <xf numFmtId="4" fontId="4" fillId="7" borderId="8" xfId="0" applyNumberFormat="1" applyFont="1" applyFill="1" applyBorder="1" applyAlignment="1">
      <alignment horizontal="right"/>
    </xf>
    <xf numFmtId="0" fontId="0" fillId="0" borderId="0" xfId="0" applyFont="1"/>
    <xf numFmtId="0" fontId="4" fillId="3" borderId="10" xfId="0" applyFont="1" applyFill="1" applyBorder="1" applyAlignment="1">
      <alignment horizontal="left" wrapText="1"/>
    </xf>
    <xf numFmtId="0" fontId="56" fillId="0" borderId="0" xfId="0" applyFont="1"/>
    <xf numFmtId="49" fontId="15" fillId="0" borderId="10" xfId="0" applyNumberFormat="1" applyFont="1" applyFill="1" applyBorder="1" applyAlignment="1">
      <alignment horizontal="left"/>
    </xf>
    <xf numFmtId="0" fontId="12" fillId="0" borderId="9" xfId="0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right"/>
    </xf>
    <xf numFmtId="49" fontId="4" fillId="4" borderId="8" xfId="0" applyNumberFormat="1" applyFont="1" applyFill="1" applyBorder="1" applyAlignment="1">
      <alignment horizontal="left"/>
    </xf>
    <xf numFmtId="3" fontId="23" fillId="0" borderId="8" xfId="0" applyNumberFormat="1" applyFont="1" applyFill="1" applyBorder="1" applyAlignment="1">
      <alignment horizontal="right"/>
    </xf>
    <xf numFmtId="4" fontId="8" fillId="8" borderId="22" xfId="0" applyNumberFormat="1" applyFont="1" applyFill="1" applyBorder="1" applyAlignment="1">
      <alignment horizontal="right" shrinkToFit="1"/>
    </xf>
    <xf numFmtId="3" fontId="8" fillId="8" borderId="22" xfId="0" applyNumberFormat="1" applyFont="1" applyFill="1" applyBorder="1" applyAlignment="1">
      <alignment horizontal="right" shrinkToFit="1"/>
    </xf>
    <xf numFmtId="0" fontId="51" fillId="0" borderId="0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/>
    </xf>
    <xf numFmtId="3" fontId="11" fillId="0" borderId="7" xfId="0" applyNumberFormat="1" applyFont="1" applyFill="1" applyBorder="1" applyAlignment="1"/>
    <xf numFmtId="0" fontId="24" fillId="0" borderId="0" xfId="0" applyFont="1" applyFill="1" applyBorder="1" applyAlignment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horizontal="right"/>
    </xf>
    <xf numFmtId="0" fontId="23" fillId="0" borderId="6" xfId="0" applyFont="1" applyFill="1" applyBorder="1" applyAlignment="1"/>
    <xf numFmtId="0" fontId="23" fillId="0" borderId="7" xfId="0" applyFont="1" applyFill="1" applyBorder="1" applyAlignment="1"/>
    <xf numFmtId="0" fontId="16" fillId="0" borderId="0" xfId="0" applyFont="1" applyFill="1" applyBorder="1" applyAlignment="1"/>
    <xf numFmtId="3" fontId="24" fillId="0" borderId="8" xfId="0" applyNumberFormat="1" applyFont="1" applyFill="1" applyBorder="1" applyAlignment="1">
      <alignment horizontal="right"/>
    </xf>
    <xf numFmtId="0" fontId="16" fillId="8" borderId="22" xfId="0" applyFont="1" applyFill="1" applyBorder="1" applyAlignment="1"/>
    <xf numFmtId="0" fontId="16" fillId="8" borderId="23" xfId="0" applyFont="1" applyFill="1" applyBorder="1" applyAlignment="1"/>
    <xf numFmtId="0" fontId="35" fillId="0" borderId="0" xfId="0" applyFont="1" applyFill="1" applyBorder="1" applyAlignment="1"/>
    <xf numFmtId="0" fontId="35" fillId="8" borderId="22" xfId="0" applyFont="1" applyFill="1" applyBorder="1" applyAlignment="1"/>
    <xf numFmtId="0" fontId="35" fillId="8" borderId="23" xfId="0" applyFont="1" applyFill="1" applyBorder="1" applyAlignment="1"/>
    <xf numFmtId="0" fontId="0" fillId="0" borderId="0" xfId="0" applyFill="1" applyAlignment="1">
      <alignment horizontal="right"/>
    </xf>
    <xf numFmtId="0" fontId="46" fillId="0" borderId="0" xfId="0" applyFont="1" applyFill="1"/>
    <xf numFmtId="4" fontId="44" fillId="0" borderId="0" xfId="0" applyNumberFormat="1" applyFont="1" applyFill="1"/>
    <xf numFmtId="0" fontId="46" fillId="0" borderId="0" xfId="0" applyFont="1" applyFill="1" applyBorder="1"/>
    <xf numFmtId="49" fontId="4" fillId="7" borderId="8" xfId="0" applyNumberFormat="1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3" fontId="12" fillId="7" borderId="8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horizontal="center" wrapText="1"/>
    </xf>
    <xf numFmtId="49" fontId="4" fillId="7" borderId="7" xfId="0" applyNumberFormat="1" applyFont="1" applyFill="1" applyBorder="1" applyAlignment="1">
      <alignment horizontal="left"/>
    </xf>
    <xf numFmtId="3" fontId="22" fillId="7" borderId="8" xfId="0" applyNumberFormat="1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3" fontId="12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4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4" fillId="7" borderId="6" xfId="0" applyNumberFormat="1" applyFont="1" applyFill="1" applyBorder="1" applyAlignment="1"/>
    <xf numFmtId="3" fontId="10" fillId="7" borderId="8" xfId="0" applyNumberFormat="1" applyFont="1" applyFill="1" applyBorder="1" applyAlignment="1">
      <alignment horizontal="right"/>
    </xf>
    <xf numFmtId="0" fontId="45" fillId="0" borderId="8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15" fillId="5" borderId="10" xfId="0" applyNumberFormat="1" applyFont="1" applyFill="1" applyBorder="1" applyAlignment="1">
      <alignment horizontal="left"/>
    </xf>
    <xf numFmtId="49" fontId="15" fillId="5" borderId="13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/>
    <xf numFmtId="3" fontId="12" fillId="0" borderId="2" xfId="0" applyNumberFormat="1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wrapText="1"/>
    </xf>
    <xf numFmtId="3" fontId="12" fillId="3" borderId="10" xfId="0" applyNumberFormat="1" applyFont="1" applyFill="1" applyBorder="1" applyAlignment="1">
      <alignment horizontal="left"/>
    </xf>
    <xf numFmtId="3" fontId="12" fillId="3" borderId="9" xfId="0" applyNumberFormat="1" applyFont="1" applyFill="1" applyBorder="1" applyAlignment="1">
      <alignment horizontal="center"/>
    </xf>
    <xf numFmtId="3" fontId="12" fillId="3" borderId="10" xfId="0" applyNumberFormat="1" applyFont="1" applyFill="1" applyBorder="1" applyAlignment="1">
      <alignment horizontal="left" wrapText="1"/>
    </xf>
    <xf numFmtId="3" fontId="4" fillId="2" borderId="40" xfId="0" applyNumberFormat="1" applyFont="1" applyFill="1" applyBorder="1" applyAlignment="1">
      <alignment horizontal="center" vertical="center"/>
    </xf>
    <xf numFmtId="3" fontId="4" fillId="2" borderId="41" xfId="0" applyNumberFormat="1" applyFont="1" applyFill="1" applyBorder="1" applyAlignment="1">
      <alignment horizontal="center" vertical="center"/>
    </xf>
    <xf numFmtId="3" fontId="4" fillId="7" borderId="8" xfId="0" applyNumberFormat="1" applyFont="1" applyFill="1" applyBorder="1" applyAlignment="1">
      <alignment horizontal="left" wrapText="1"/>
    </xf>
    <xf numFmtId="3" fontId="12" fillId="3" borderId="2" xfId="0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horizontal="left" wrapText="1"/>
    </xf>
    <xf numFmtId="3" fontId="11" fillId="8" borderId="22" xfId="0" applyNumberFormat="1" applyFont="1" applyFill="1" applyBorder="1" applyAlignment="1">
      <alignment vertical="center"/>
    </xf>
    <xf numFmtId="3" fontId="11" fillId="8" borderId="22" xfId="0" applyNumberFormat="1" applyFont="1" applyFill="1" applyBorder="1" applyAlignment="1"/>
    <xf numFmtId="3" fontId="11" fillId="8" borderId="23" xfId="0" applyNumberFormat="1" applyFont="1" applyFill="1" applyBorder="1" applyAlignment="1"/>
    <xf numFmtId="3" fontId="10" fillId="7" borderId="9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center"/>
    </xf>
    <xf numFmtId="49" fontId="11" fillId="7" borderId="11" xfId="0" applyNumberFormat="1" applyFont="1" applyFill="1" applyBorder="1" applyAlignment="1">
      <alignment horizontal="left" wrapText="1"/>
    </xf>
    <xf numFmtId="0" fontId="11" fillId="7" borderId="48" xfId="0" applyFont="1" applyFill="1" applyBorder="1" applyAlignment="1">
      <alignment horizontal="left" wrapText="1"/>
    </xf>
    <xf numFmtId="4" fontId="0" fillId="0" borderId="0" xfId="0" applyNumberFormat="1" applyFill="1"/>
    <xf numFmtId="1" fontId="12" fillId="4" borderId="13" xfId="0" applyNumberFormat="1" applyFont="1" applyFill="1" applyBorder="1" applyAlignment="1">
      <alignment horizontal="left"/>
    </xf>
    <xf numFmtId="1" fontId="12" fillId="4" borderId="8" xfId="0" applyNumberFormat="1" applyFont="1" applyFill="1" applyBorder="1" applyAlignment="1">
      <alignment horizontal="left"/>
    </xf>
    <xf numFmtId="49" fontId="22" fillId="0" borderId="2" xfId="0" applyNumberFormat="1" applyFont="1" applyFill="1" applyBorder="1" applyAlignment="1">
      <alignment wrapText="1"/>
    </xf>
    <xf numFmtId="49" fontId="22" fillId="0" borderId="8" xfId="0" applyNumberFormat="1" applyFont="1" applyFill="1" applyBorder="1" applyAlignment="1">
      <alignment wrapText="1"/>
    </xf>
    <xf numFmtId="49" fontId="22" fillId="4" borderId="10" xfId="0" applyNumberFormat="1" applyFont="1" applyFill="1" applyBorder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3" fillId="0" borderId="7" xfId="0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vertical="center" wrapText="1"/>
    </xf>
    <xf numFmtId="49" fontId="23" fillId="2" borderId="7" xfId="0" applyNumberFormat="1" applyFont="1" applyFill="1" applyBorder="1" applyAlignment="1">
      <alignment wrapText="1"/>
    </xf>
    <xf numFmtId="49" fontId="12" fillId="3" borderId="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" fontId="11" fillId="0" borderId="0" xfId="0" applyNumberFormat="1" applyFont="1" applyFill="1" applyBorder="1" applyAlignment="1"/>
    <xf numFmtId="4" fontId="8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/>
    <xf numFmtId="4" fontId="32" fillId="0" borderId="0" xfId="0" applyNumberFormat="1" applyFont="1" applyFill="1" applyBorder="1" applyAlignment="1">
      <alignment horizontal="right"/>
    </xf>
    <xf numFmtId="4" fontId="8" fillId="8" borderId="23" xfId="0" applyNumberFormat="1" applyFont="1" applyFill="1" applyBorder="1" applyAlignment="1"/>
    <xf numFmtId="0" fontId="12" fillId="3" borderId="2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 horizontal="right"/>
    </xf>
    <xf numFmtId="4" fontId="12" fillId="4" borderId="0" xfId="0" applyNumberFormat="1" applyFont="1" applyFill="1" applyBorder="1" applyAlignment="1"/>
    <xf numFmtId="4" fontId="11" fillId="0" borderId="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/>
    </xf>
    <xf numFmtId="4" fontId="13" fillId="3" borderId="8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8" fillId="8" borderId="22" xfId="0" applyNumberFormat="1" applyFont="1" applyFill="1" applyBorder="1" applyAlignment="1"/>
    <xf numFmtId="4" fontId="27" fillId="0" borderId="0" xfId="0" applyNumberFormat="1" applyFont="1" applyFill="1" applyBorder="1" applyAlignment="1">
      <alignment horizontal="right"/>
    </xf>
    <xf numFmtId="4" fontId="8" fillId="8" borderId="22" xfId="0" applyNumberFormat="1" applyFont="1" applyFill="1" applyBorder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left" wrapText="1"/>
    </xf>
    <xf numFmtId="3" fontId="9" fillId="3" borderId="2" xfId="0" applyNumberFormat="1" applyFont="1" applyFill="1" applyBorder="1" applyAlignment="1">
      <alignment horizontal="left" wrapText="1"/>
    </xf>
    <xf numFmtId="3" fontId="11" fillId="0" borderId="7" xfId="0" applyNumberFormat="1" applyFont="1" applyFill="1" applyBorder="1" applyAlignment="1">
      <alignment horizontal="right"/>
    </xf>
    <xf numFmtId="3" fontId="23" fillId="0" borderId="2" xfId="0" applyNumberFormat="1" applyFont="1" applyFill="1" applyBorder="1" applyAlignment="1">
      <alignment horizontal="right"/>
    </xf>
    <xf numFmtId="3" fontId="22" fillId="0" borderId="2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left"/>
    </xf>
    <xf numFmtId="49" fontId="9" fillId="3" borderId="8" xfId="0" applyNumberFormat="1" applyFont="1" applyFill="1" applyBorder="1" applyAlignment="1">
      <alignment horizontal="left"/>
    </xf>
    <xf numFmtId="4" fontId="9" fillId="7" borderId="48" xfId="0" applyNumberFormat="1" applyFont="1" applyFill="1" applyBorder="1" applyAlignment="1">
      <alignment horizontal="right" wrapText="1"/>
    </xf>
    <xf numFmtId="3" fontId="4" fillId="0" borderId="7" xfId="0" applyNumberFormat="1" applyFont="1" applyFill="1" applyBorder="1" applyAlignment="1"/>
    <xf numFmtId="3" fontId="11" fillId="2" borderId="7" xfId="0" applyNumberFormat="1" applyFont="1" applyFill="1" applyBorder="1" applyAlignment="1">
      <alignment horizontal="right" shrinkToFit="1"/>
    </xf>
    <xf numFmtId="3" fontId="11" fillId="2" borderId="2" xfId="0" applyNumberFormat="1" applyFont="1" applyFill="1" applyBorder="1" applyAlignment="1">
      <alignment horizontal="right" shrinkToFit="1"/>
    </xf>
    <xf numFmtId="3" fontId="12" fillId="4" borderId="6" xfId="0" applyNumberFormat="1" applyFont="1" applyFill="1" applyBorder="1" applyAlignment="1">
      <alignment horizontal="right"/>
    </xf>
    <xf numFmtId="1" fontId="12" fillId="4" borderId="9" xfId="0" applyNumberFormat="1" applyFont="1" applyFill="1" applyBorder="1" applyAlignment="1">
      <alignment horizontal="left"/>
    </xf>
    <xf numFmtId="1" fontId="4" fillId="0" borderId="9" xfId="0" applyNumberFormat="1" applyFont="1" applyBorder="1" applyAlignment="1">
      <alignment horizontal="left"/>
    </xf>
    <xf numFmtId="1" fontId="12" fillId="0" borderId="8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0" fillId="0" borderId="1" xfId="0" applyBorder="1"/>
    <xf numFmtId="0" fontId="46" fillId="0" borderId="0" xfId="0" applyFont="1" applyAlignment="1">
      <alignment wrapText="1"/>
    </xf>
    <xf numFmtId="0" fontId="46" fillId="7" borderId="0" xfId="0" applyFont="1" applyFill="1"/>
    <xf numFmtId="4" fontId="12" fillId="0" borderId="0" xfId="0" applyNumberFormat="1" applyFont="1" applyFill="1" applyBorder="1"/>
    <xf numFmtId="3" fontId="23" fillId="0" borderId="7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/>
    <xf numFmtId="0" fontId="45" fillId="0" borderId="0" xfId="0" applyFont="1" applyFill="1"/>
    <xf numFmtId="1" fontId="12" fillId="0" borderId="8" xfId="0" applyNumberFormat="1" applyFont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left"/>
    </xf>
    <xf numFmtId="0" fontId="0" fillId="0" borderId="0" xfId="0" applyAlignment="1"/>
    <xf numFmtId="0" fontId="45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4" fontId="4" fillId="0" borderId="0" xfId="0" applyNumberFormat="1" applyFont="1" applyFill="1" applyBorder="1"/>
    <xf numFmtId="3" fontId="9" fillId="2" borderId="34" xfId="0" applyNumberFormat="1" applyFont="1" applyFill="1" applyBorder="1" applyAlignment="1">
      <alignment horizontal="center" wrapText="1"/>
    </xf>
    <xf numFmtId="0" fontId="11" fillId="8" borderId="25" xfId="0" applyFont="1" applyFill="1" applyBorder="1" applyAlignment="1">
      <alignment vertical="center"/>
    </xf>
    <xf numFmtId="0" fontId="11" fillId="8" borderId="25" xfId="0" applyFont="1" applyFill="1" applyBorder="1" applyAlignment="1"/>
    <xf numFmtId="0" fontId="0" fillId="0" borderId="0" xfId="0" applyAlignment="1">
      <alignment horizontal="right"/>
    </xf>
    <xf numFmtId="49" fontId="12" fillId="0" borderId="2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 wrapText="1"/>
    </xf>
    <xf numFmtId="0" fontId="12" fillId="3" borderId="8" xfId="0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4" fontId="11" fillId="2" borderId="7" xfId="0" applyNumberFormat="1" applyFont="1" applyFill="1" applyBorder="1" applyAlignment="1">
      <alignment horizontal="right" shrinkToFit="1"/>
    </xf>
    <xf numFmtId="4" fontId="11" fillId="2" borderId="2" xfId="0" applyNumberFormat="1" applyFont="1" applyFill="1" applyBorder="1" applyAlignment="1">
      <alignment horizontal="right" shrinkToFit="1"/>
    </xf>
    <xf numFmtId="4" fontId="4" fillId="0" borderId="2" xfId="0" applyNumberFormat="1" applyFont="1" applyFill="1" applyBorder="1"/>
    <xf numFmtId="4" fontId="8" fillId="8" borderId="47" xfId="0" applyNumberFormat="1" applyFont="1" applyFill="1" applyBorder="1" applyAlignment="1">
      <alignment shrinkToFit="1"/>
    </xf>
    <xf numFmtId="4" fontId="11" fillId="2" borderId="7" xfId="0" applyNumberFormat="1" applyFont="1" applyFill="1" applyBorder="1" applyAlignment="1"/>
    <xf numFmtId="4" fontId="4" fillId="3" borderId="2" xfId="0" applyNumberFormat="1" applyFont="1" applyFill="1" applyBorder="1" applyAlignment="1"/>
    <xf numFmtId="4" fontId="4" fillId="3" borderId="2" xfId="0" applyNumberFormat="1" applyFont="1" applyFill="1" applyBorder="1"/>
    <xf numFmtId="4" fontId="11" fillId="2" borderId="7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left"/>
    </xf>
    <xf numFmtId="4" fontId="11" fillId="7" borderId="6" xfId="0" applyNumberFormat="1" applyFont="1" applyFill="1" applyBorder="1" applyAlignment="1"/>
    <xf numFmtId="4" fontId="23" fillId="0" borderId="6" xfId="0" applyNumberFormat="1" applyFont="1" applyFill="1" applyBorder="1" applyAlignment="1"/>
    <xf numFmtId="4" fontId="22" fillId="3" borderId="7" xfId="0" applyNumberFormat="1" applyFont="1" applyFill="1" applyBorder="1" applyAlignment="1"/>
    <xf numFmtId="4" fontId="11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/>
    <xf numFmtId="4" fontId="0" fillId="0" borderId="0" xfId="0" applyNumberFormat="1" applyAlignment="1">
      <alignment horizontal="center"/>
    </xf>
    <xf numFmtId="4" fontId="8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/>
    <xf numFmtId="4" fontId="11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Fill="1" applyBorder="1" applyAlignment="1">
      <alignment horizontal="right"/>
    </xf>
    <xf numFmtId="4" fontId="62" fillId="0" borderId="0" xfId="0" applyNumberFormat="1" applyFont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9" fillId="0" borderId="0" xfId="0" applyNumberFormat="1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/>
    <xf numFmtId="49" fontId="4" fillId="7" borderId="8" xfId="0" applyNumberFormat="1" applyFont="1" applyFill="1" applyBorder="1" applyAlignment="1"/>
    <xf numFmtId="4" fontId="4" fillId="7" borderId="2" xfId="0" applyNumberFormat="1" applyFont="1" applyFill="1" applyBorder="1" applyAlignment="1"/>
    <xf numFmtId="3" fontId="4" fillId="7" borderId="2" xfId="0" applyNumberFormat="1" applyFont="1" applyFill="1" applyBorder="1" applyAlignment="1"/>
    <xf numFmtId="3" fontId="4" fillId="7" borderId="7" xfId="0" applyNumberFormat="1" applyFont="1" applyFill="1" applyBorder="1" applyAlignment="1"/>
    <xf numFmtId="3" fontId="10" fillId="7" borderId="8" xfId="0" applyNumberFormat="1" applyFont="1" applyFill="1" applyBorder="1" applyAlignment="1"/>
    <xf numFmtId="3" fontId="12" fillId="7" borderId="6" xfId="0" applyNumberFormat="1" applyFont="1" applyFill="1" applyBorder="1" applyAlignment="1">
      <alignment horizontal="right"/>
    </xf>
    <xf numFmtId="3" fontId="22" fillId="7" borderId="9" xfId="0" applyNumberFormat="1" applyFont="1" applyFill="1" applyBorder="1" applyAlignment="1">
      <alignment horizontal="right"/>
    </xf>
    <xf numFmtId="14" fontId="9" fillId="7" borderId="0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19" fillId="7" borderId="0" xfId="0" applyFont="1" applyFill="1" applyBorder="1" applyAlignment="1">
      <alignment wrapText="1"/>
    </xf>
    <xf numFmtId="3" fontId="10" fillId="7" borderId="0" xfId="0" applyNumberFormat="1" applyFont="1" applyFill="1" applyBorder="1" applyAlignment="1"/>
    <xf numFmtId="4" fontId="8" fillId="8" borderId="23" xfId="0" applyNumberFormat="1" applyFont="1" applyFill="1" applyBorder="1" applyAlignment="1">
      <alignment horizontal="right"/>
    </xf>
    <xf numFmtId="4" fontId="4" fillId="7" borderId="7" xfId="0" applyNumberFormat="1" applyFont="1" applyFill="1" applyBorder="1" applyAlignment="1"/>
    <xf numFmtId="4" fontId="12" fillId="3" borderId="2" xfId="0" applyNumberFormat="1" applyFont="1" applyFill="1" applyBorder="1" applyAlignment="1">
      <alignment horizontal="right" shrinkToFit="1"/>
    </xf>
    <xf numFmtId="4" fontId="4" fillId="0" borderId="7" xfId="0" applyNumberFormat="1" applyFont="1" applyFill="1" applyBorder="1" applyAlignment="1"/>
    <xf numFmtId="4" fontId="8" fillId="8" borderId="25" xfId="0" applyNumberFormat="1" applyFont="1" applyFill="1" applyBorder="1" applyAlignment="1"/>
    <xf numFmtId="4" fontId="11" fillId="0" borderId="15" xfId="0" applyNumberFormat="1" applyFont="1" applyFill="1" applyBorder="1" applyAlignment="1"/>
    <xf numFmtId="4" fontId="12" fillId="0" borderId="11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4" fontId="22" fillId="0" borderId="2" xfId="0" applyNumberFormat="1" applyFont="1" applyFill="1" applyBorder="1" applyAlignment="1">
      <alignment horizontal="right"/>
    </xf>
    <xf numFmtId="4" fontId="22" fillId="7" borderId="2" xfId="0" applyNumberFormat="1" applyFont="1" applyFill="1" applyBorder="1" applyAlignment="1">
      <alignment horizontal="right"/>
    </xf>
    <xf numFmtId="4" fontId="24" fillId="2" borderId="2" xfId="0" applyNumberFormat="1" applyFont="1" applyFill="1" applyBorder="1" applyAlignment="1">
      <alignment horizontal="right"/>
    </xf>
    <xf numFmtId="4" fontId="23" fillId="2" borderId="2" xfId="0" applyNumberFormat="1" applyFont="1" applyFill="1" applyBorder="1" applyAlignment="1">
      <alignment horizontal="right"/>
    </xf>
    <xf numFmtId="4" fontId="23" fillId="2" borderId="2" xfId="0" applyNumberFormat="1" applyFont="1" applyFill="1" applyBorder="1" applyAlignment="1"/>
    <xf numFmtId="4" fontId="4" fillId="0" borderId="11" xfId="0" applyNumberFormat="1" applyFont="1" applyFill="1" applyBorder="1" applyAlignment="1">
      <alignment horizontal="right"/>
    </xf>
    <xf numFmtId="4" fontId="8" fillId="8" borderId="23" xfId="0" applyNumberFormat="1" applyFont="1" applyFill="1" applyBorder="1" applyAlignment="1">
      <alignment shrinkToFit="1"/>
    </xf>
    <xf numFmtId="4" fontId="8" fillId="8" borderId="23" xfId="0" applyNumberFormat="1" applyFont="1" applyFill="1" applyBorder="1" applyAlignment="1">
      <alignment horizontal="right" shrinkToFit="1"/>
    </xf>
    <xf numFmtId="4" fontId="37" fillId="8" borderId="23" xfId="0" applyNumberFormat="1" applyFont="1" applyFill="1" applyBorder="1" applyAlignment="1"/>
    <xf numFmtId="4" fontId="23" fillId="0" borderId="7" xfId="0" applyNumberFormat="1" applyFont="1" applyFill="1" applyBorder="1" applyAlignment="1">
      <alignment horizontal="right"/>
    </xf>
    <xf numFmtId="4" fontId="23" fillId="0" borderId="2" xfId="0" applyNumberFormat="1" applyFont="1" applyFill="1" applyBorder="1" applyAlignment="1">
      <alignment horizontal="right"/>
    </xf>
    <xf numFmtId="4" fontId="23" fillId="2" borderId="7" xfId="0" applyNumberFormat="1" applyFont="1" applyFill="1" applyBorder="1" applyAlignment="1">
      <alignment horizontal="right"/>
    </xf>
    <xf numFmtId="4" fontId="22" fillId="3" borderId="2" xfId="0" applyNumberFormat="1" applyFont="1" applyFill="1" applyBorder="1" applyAlignment="1">
      <alignment horizontal="right"/>
    </xf>
    <xf numFmtId="4" fontId="32" fillId="8" borderId="25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/>
    <xf numFmtId="4" fontId="23" fillId="2" borderId="7" xfId="0" applyNumberFormat="1" applyFont="1" applyFill="1" applyBorder="1" applyAlignment="1"/>
    <xf numFmtId="4" fontId="4" fillId="2" borderId="4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/>
    <xf numFmtId="0" fontId="18" fillId="2" borderId="41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3" fontId="18" fillId="2" borderId="41" xfId="0" applyNumberFormat="1" applyFont="1" applyFill="1" applyBorder="1" applyAlignment="1">
      <alignment horizontal="center" vertical="center"/>
    </xf>
    <xf numFmtId="0" fontId="57" fillId="7" borderId="0" xfId="0" applyFont="1" applyFill="1" applyBorder="1" applyAlignment="1">
      <alignment wrapText="1"/>
    </xf>
    <xf numFmtId="3" fontId="11" fillId="0" borderId="51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left"/>
    </xf>
    <xf numFmtId="3" fontId="11" fillId="0" borderId="9" xfId="0" applyNumberFormat="1" applyFont="1" applyFill="1" applyBorder="1" applyAlignment="1">
      <alignment horizontal="right"/>
    </xf>
    <xf numFmtId="4" fontId="11" fillId="0" borderId="13" xfId="0" applyNumberFormat="1" applyFont="1" applyFill="1" applyBorder="1" applyAlignment="1">
      <alignment horizontal="right"/>
    </xf>
    <xf numFmtId="4" fontId="11" fillId="7" borderId="8" xfId="0" applyNumberFormat="1" applyFont="1" applyFill="1" applyBorder="1" applyAlignment="1"/>
    <xf numFmtId="4" fontId="8" fillId="8" borderId="42" xfId="0" applyNumberFormat="1" applyFont="1" applyFill="1" applyBorder="1" applyAlignment="1">
      <alignment horizontal="right" vertical="center"/>
    </xf>
    <xf numFmtId="0" fontId="9" fillId="6" borderId="36" xfId="0" applyFont="1" applyFill="1" applyBorder="1" applyAlignment="1">
      <alignment horizontal="center" wrapText="1"/>
    </xf>
    <xf numFmtId="3" fontId="9" fillId="6" borderId="36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3" fontId="8" fillId="8" borderId="23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62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/>
    </xf>
    <xf numFmtId="3" fontId="9" fillId="7" borderId="48" xfId="0" applyNumberFormat="1" applyFont="1" applyFill="1" applyBorder="1" applyAlignment="1">
      <alignment horizontal="right" wrapText="1"/>
    </xf>
    <xf numFmtId="3" fontId="37" fillId="8" borderId="23" xfId="0" applyNumberFormat="1" applyFont="1" applyFill="1" applyBorder="1" applyAlignment="1"/>
    <xf numFmtId="49" fontId="4" fillId="4" borderId="2" xfId="0" applyNumberFormat="1" applyFont="1" applyFill="1" applyBorder="1" applyAlignment="1">
      <alignment wrapText="1"/>
    </xf>
    <xf numFmtId="0" fontId="4" fillId="7" borderId="10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wrapText="1"/>
    </xf>
    <xf numFmtId="0" fontId="4" fillId="7" borderId="8" xfId="0" applyFont="1" applyFill="1" applyBorder="1" applyAlignment="1">
      <alignment horizontal="left" wrapText="1"/>
    </xf>
    <xf numFmtId="49" fontId="22" fillId="7" borderId="2" xfId="0" applyNumberFormat="1" applyFont="1" applyFill="1" applyBorder="1" applyAlignment="1">
      <alignment horizontal="left"/>
    </xf>
    <xf numFmtId="49" fontId="12" fillId="3" borderId="8" xfId="0" applyNumberFormat="1" applyFont="1" applyFill="1" applyBorder="1" applyAlignment="1">
      <alignment horizontal="right"/>
    </xf>
    <xf numFmtId="0" fontId="12" fillId="3" borderId="8" xfId="0" applyFont="1" applyFill="1" applyBorder="1" applyAlignment="1">
      <alignment horizontal="left"/>
    </xf>
    <xf numFmtId="0" fontId="11" fillId="7" borderId="7" xfId="0" applyFont="1" applyFill="1" applyBorder="1" applyAlignment="1">
      <alignment horizontal="center"/>
    </xf>
    <xf numFmtId="49" fontId="11" fillId="7" borderId="15" xfId="0" applyNumberFormat="1" applyFont="1" applyFill="1" applyBorder="1" applyAlignment="1">
      <alignment horizontal="left" wrapText="1"/>
    </xf>
    <xf numFmtId="0" fontId="11" fillId="7" borderId="54" xfId="0" applyFont="1" applyFill="1" applyBorder="1" applyAlignment="1">
      <alignment horizontal="left" wrapText="1"/>
    </xf>
    <xf numFmtId="0" fontId="4" fillId="7" borderId="54" xfId="0" applyFont="1" applyFill="1" applyBorder="1" applyAlignment="1">
      <alignment horizontal="left" wrapText="1"/>
    </xf>
    <xf numFmtId="4" fontId="4" fillId="7" borderId="0" xfId="0" applyNumberFormat="1" applyFont="1" applyFill="1" applyBorder="1" applyAlignment="1">
      <alignment horizontal="right"/>
    </xf>
    <xf numFmtId="3" fontId="4" fillId="7" borderId="54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" fontId="10" fillId="7" borderId="2" xfId="0" applyNumberFormat="1" applyFont="1" applyFill="1" applyBorder="1"/>
    <xf numFmtId="49" fontId="4" fillId="5" borderId="2" xfId="0" applyNumberFormat="1" applyFont="1" applyFill="1" applyBorder="1" applyAlignment="1"/>
    <xf numFmtId="49" fontId="4" fillId="7" borderId="2" xfId="0" applyNumberFormat="1" applyFont="1" applyFill="1" applyBorder="1" applyAlignment="1">
      <alignment horizontal="left" wrapText="1"/>
    </xf>
    <xf numFmtId="49" fontId="4" fillId="7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wrapText="1"/>
    </xf>
    <xf numFmtId="49" fontId="22" fillId="0" borderId="8" xfId="0" applyNumberFormat="1" applyFont="1" applyFill="1" applyBorder="1" applyAlignment="1">
      <alignment horizontal="left"/>
    </xf>
    <xf numFmtId="49" fontId="4" fillId="4" borderId="8" xfId="0" applyNumberFormat="1" applyFont="1" applyFill="1" applyBorder="1" applyAlignment="1">
      <alignment horizontal="left" wrapText="1"/>
    </xf>
    <xf numFmtId="49" fontId="4" fillId="4" borderId="2" xfId="0" applyNumberFormat="1" applyFont="1" applyFill="1" applyBorder="1" applyAlignment="1"/>
    <xf numFmtId="3" fontId="9" fillId="6" borderId="34" xfId="0" applyNumberFormat="1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right"/>
    </xf>
    <xf numFmtId="4" fontId="0" fillId="7" borderId="0" xfId="0" applyNumberFormat="1" applyFill="1"/>
    <xf numFmtId="4" fontId="11" fillId="6" borderId="7" xfId="0" applyNumberFormat="1" applyFont="1" applyFill="1" applyBorder="1" applyAlignment="1">
      <alignment horizontal="right" shrinkToFit="1"/>
    </xf>
    <xf numFmtId="3" fontId="45" fillId="7" borderId="0" xfId="0" applyNumberFormat="1" applyFont="1" applyFill="1" applyBorder="1" applyAlignment="1"/>
    <xf numFmtId="3" fontId="0" fillId="0" borderId="0" xfId="0" applyNumberFormat="1" applyBorder="1"/>
    <xf numFmtId="4" fontId="4" fillId="7" borderId="9" xfId="0" applyNumberFormat="1" applyFont="1" applyFill="1" applyBorder="1" applyAlignment="1">
      <alignment horizontal="right"/>
    </xf>
    <xf numFmtId="3" fontId="9" fillId="2" borderId="58" xfId="0" applyNumberFormat="1" applyFont="1" applyFill="1" applyBorder="1" applyAlignment="1">
      <alignment horizontal="center" wrapText="1"/>
    </xf>
    <xf numFmtId="0" fontId="9" fillId="6" borderId="57" xfId="0" applyFont="1" applyFill="1" applyBorder="1" applyAlignment="1">
      <alignment horizontal="center" wrapText="1"/>
    </xf>
    <xf numFmtId="3" fontId="9" fillId="6" borderId="57" xfId="0" applyNumberFormat="1" applyFont="1" applyFill="1" applyBorder="1" applyAlignment="1">
      <alignment horizontal="center" wrapText="1"/>
    </xf>
    <xf numFmtId="167" fontId="3" fillId="0" borderId="0" xfId="0" applyNumberFormat="1" applyFont="1"/>
    <xf numFmtId="167" fontId="0" fillId="0" borderId="0" xfId="0" applyNumberFormat="1"/>
    <xf numFmtId="167" fontId="0" fillId="0" borderId="0" xfId="0" applyNumberFormat="1" applyFill="1"/>
    <xf numFmtId="167" fontId="12" fillId="0" borderId="0" xfId="0" applyNumberFormat="1" applyFont="1" applyFill="1" applyBorder="1"/>
    <xf numFmtId="167" fontId="4" fillId="0" borderId="0" xfId="0" applyNumberFormat="1" applyFont="1"/>
    <xf numFmtId="167" fontId="8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12" fillId="0" borderId="0" xfId="0" applyNumberFormat="1" applyFont="1" applyFill="1" applyBorder="1" applyAlignment="1">
      <alignment horizontal="right" wrapText="1"/>
    </xf>
    <xf numFmtId="4" fontId="10" fillId="7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horizontal="right"/>
    </xf>
    <xf numFmtId="4" fontId="4" fillId="7" borderId="54" xfId="0" applyNumberFormat="1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 horizontal="right"/>
    </xf>
    <xf numFmtId="167" fontId="37" fillId="0" borderId="0" xfId="0" applyNumberFormat="1" applyFont="1" applyFill="1" applyBorder="1" applyAlignment="1"/>
    <xf numFmtId="167" fontId="32" fillId="0" borderId="0" xfId="0" applyNumberFormat="1" applyFont="1" applyFill="1" applyBorder="1" applyAlignment="1">
      <alignment horizontal="right"/>
    </xf>
    <xf numFmtId="167" fontId="0" fillId="0" borderId="0" xfId="0" applyNumberFormat="1" applyBorder="1"/>
    <xf numFmtId="167" fontId="27" fillId="0" borderId="0" xfId="0" applyNumberFormat="1" applyFont="1" applyFill="1" applyBorder="1" applyAlignment="1">
      <alignment horizontal="right"/>
    </xf>
    <xf numFmtId="167" fontId="45" fillId="0" borderId="0" xfId="0" applyNumberFormat="1" applyFont="1" applyBorder="1" applyAlignment="1"/>
    <xf numFmtId="0" fontId="65" fillId="0" borderId="0" xfId="0" applyFont="1"/>
    <xf numFmtId="4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3" fontId="8" fillId="8" borderId="38" xfId="0" applyNumberFormat="1" applyFont="1" applyFill="1" applyBorder="1" applyAlignment="1">
      <alignment shrinkToFit="1"/>
    </xf>
    <xf numFmtId="3" fontId="4" fillId="0" borderId="8" xfId="0" applyNumberFormat="1" applyFont="1" applyFill="1" applyBorder="1" applyAlignment="1"/>
    <xf numFmtId="3" fontId="12" fillId="7" borderId="9" xfId="0" applyNumberFormat="1" applyFont="1" applyFill="1" applyBorder="1" applyAlignment="1">
      <alignment horizontal="right"/>
    </xf>
    <xf numFmtId="3" fontId="9" fillId="3" borderId="36" xfId="0" applyNumberFormat="1" applyFont="1" applyFill="1" applyBorder="1" applyAlignment="1"/>
    <xf numFmtId="3" fontId="0" fillId="0" borderId="0" xfId="0" applyNumberFormat="1" applyFill="1" applyBorder="1"/>
    <xf numFmtId="167" fontId="0" fillId="0" borderId="0" xfId="0" applyNumberFormat="1" applyFill="1" applyBorder="1"/>
    <xf numFmtId="3" fontId="4" fillId="7" borderId="9" xfId="0" applyNumberFormat="1" applyFont="1" applyFill="1" applyBorder="1" applyAlignment="1"/>
    <xf numFmtId="3" fontId="22" fillId="7" borderId="8" xfId="1" applyNumberFormat="1" applyFont="1" applyFill="1" applyBorder="1" applyAlignment="1">
      <alignment horizontal="right"/>
    </xf>
    <xf numFmtId="3" fontId="22" fillId="0" borderId="8" xfId="1" applyNumberFormat="1" applyFont="1" applyFill="1" applyBorder="1" applyAlignment="1">
      <alignment horizontal="right"/>
    </xf>
    <xf numFmtId="3" fontId="4" fillId="7" borderId="9" xfId="0" applyNumberFormat="1" applyFont="1" applyFill="1" applyBorder="1" applyAlignment="1">
      <alignment horizontal="right"/>
    </xf>
    <xf numFmtId="3" fontId="11" fillId="2" borderId="8" xfId="0" applyNumberFormat="1" applyFont="1" applyFill="1" applyBorder="1" applyAlignment="1"/>
    <xf numFmtId="3" fontId="4" fillId="7" borderId="8" xfId="0" applyNumberFormat="1" applyFont="1" applyFill="1" applyBorder="1" applyAlignment="1">
      <alignment horizontal="right"/>
    </xf>
    <xf numFmtId="3" fontId="20" fillId="3" borderId="6" xfId="0" applyNumberFormat="1" applyFont="1" applyFill="1" applyBorder="1" applyAlignment="1"/>
    <xf numFmtId="3" fontId="12" fillId="7" borderId="8" xfId="0" applyNumberFormat="1" applyFont="1" applyFill="1" applyBorder="1" applyAlignment="1"/>
    <xf numFmtId="3" fontId="13" fillId="3" borderId="8" xfId="0" applyNumberFormat="1" applyFont="1" applyFill="1" applyBorder="1" applyAlignment="1">
      <alignment horizontal="right"/>
    </xf>
    <xf numFmtId="3" fontId="4" fillId="7" borderId="60" xfId="0" applyNumberFormat="1" applyFont="1" applyFill="1" applyBorder="1" applyAlignment="1">
      <alignment horizontal="right"/>
    </xf>
    <xf numFmtId="3" fontId="9" fillId="7" borderId="61" xfId="0" applyNumberFormat="1" applyFont="1" applyFill="1" applyBorder="1" applyAlignment="1">
      <alignment horizontal="right" wrapText="1"/>
    </xf>
    <xf numFmtId="3" fontId="13" fillId="5" borderId="8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11" fillId="6" borderId="8" xfId="0" applyNumberFormat="1" applyFont="1" applyFill="1" applyBorder="1" applyAlignment="1"/>
    <xf numFmtId="3" fontId="12" fillId="5" borderId="8" xfId="0" applyNumberFormat="1" applyFont="1" applyFill="1" applyBorder="1" applyAlignment="1"/>
    <xf numFmtId="49" fontId="4" fillId="7" borderId="2" xfId="0" applyNumberFormat="1" applyFont="1" applyFill="1" applyBorder="1" applyAlignment="1"/>
    <xf numFmtId="3" fontId="11" fillId="7" borderId="6" xfId="0" applyNumberFormat="1" applyFont="1" applyFill="1" applyBorder="1" applyAlignment="1">
      <alignment horizontal="right"/>
    </xf>
    <xf numFmtId="167" fontId="45" fillId="7" borderId="0" xfId="0" applyNumberFormat="1" applyFont="1" applyFill="1" applyBorder="1" applyAlignment="1"/>
    <xf numFmtId="0" fontId="4" fillId="7" borderId="8" xfId="0" applyFont="1" applyFill="1" applyBorder="1" applyAlignment="1">
      <alignment horizontal="center"/>
    </xf>
    <xf numFmtId="3" fontId="4" fillId="7" borderId="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left"/>
    </xf>
    <xf numFmtId="0" fontId="7" fillId="2" borderId="71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/>
    </xf>
    <xf numFmtId="16" fontId="29" fillId="0" borderId="75" xfId="0" applyNumberFormat="1" applyFont="1" applyFill="1" applyBorder="1" applyAlignment="1">
      <alignment horizontal="center"/>
    </xf>
    <xf numFmtId="49" fontId="29" fillId="0" borderId="76" xfId="0" applyNumberFormat="1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16" fontId="29" fillId="2" borderId="75" xfId="0" applyNumberFormat="1" applyFont="1" applyFill="1" applyBorder="1" applyAlignment="1">
      <alignment horizontal="center"/>
    </xf>
    <xf numFmtId="49" fontId="12" fillId="0" borderId="79" xfId="0" applyNumberFormat="1" applyFont="1" applyFill="1" applyBorder="1" applyAlignment="1"/>
    <xf numFmtId="49" fontId="12" fillId="4" borderId="79" xfId="0" applyNumberFormat="1" applyFont="1" applyFill="1" applyBorder="1" applyAlignment="1"/>
    <xf numFmtId="49" fontId="29" fillId="2" borderId="76" xfId="0" applyNumberFormat="1" applyFont="1" applyFill="1" applyBorder="1" applyAlignment="1">
      <alignment horizontal="center"/>
    </xf>
    <xf numFmtId="0" fontId="11" fillId="2" borderId="76" xfId="0" applyFont="1" applyFill="1" applyBorder="1" applyAlignment="1">
      <alignment horizontal="center"/>
    </xf>
    <xf numFmtId="49" fontId="17" fillId="0" borderId="79" xfId="0" applyNumberFormat="1" applyFont="1" applyFill="1" applyBorder="1" applyAlignment="1"/>
    <xf numFmtId="3" fontId="12" fillId="0" borderId="79" xfId="0" applyNumberFormat="1" applyFont="1" applyFill="1" applyBorder="1" applyAlignment="1">
      <alignment horizontal="left"/>
    </xf>
    <xf numFmtId="3" fontId="12" fillId="4" borderId="79" xfId="0" applyNumberFormat="1" applyFont="1" applyFill="1" applyBorder="1" applyAlignment="1">
      <alignment horizontal="left"/>
    </xf>
    <xf numFmtId="14" fontId="12" fillId="3" borderId="76" xfId="0" applyNumberFormat="1" applyFont="1" applyFill="1" applyBorder="1" applyAlignment="1">
      <alignment horizontal="center"/>
    </xf>
    <xf numFmtId="0" fontId="11" fillId="7" borderId="71" xfId="0" applyFont="1" applyFill="1" applyBorder="1" applyAlignment="1">
      <alignment horizontal="center"/>
    </xf>
    <xf numFmtId="49" fontId="22" fillId="0" borderId="51" xfId="0" applyNumberFormat="1" applyFont="1" applyFill="1" applyBorder="1" applyAlignment="1"/>
    <xf numFmtId="0" fontId="7" fillId="2" borderId="72" xfId="0" applyFont="1" applyFill="1" applyBorder="1" applyAlignment="1">
      <alignment horizontal="center" vertical="top"/>
    </xf>
    <xf numFmtId="0" fontId="23" fillId="8" borderId="86" xfId="0" applyFont="1" applyFill="1" applyBorder="1" applyAlignment="1">
      <alignment horizontal="left" vertical="center"/>
    </xf>
    <xf numFmtId="16" fontId="24" fillId="0" borderId="75" xfId="0" applyNumberFormat="1" applyFont="1" applyFill="1" applyBorder="1" applyAlignment="1">
      <alignment horizontal="center"/>
    </xf>
    <xf numFmtId="0" fontId="8" fillId="8" borderId="86" xfId="0" applyFont="1" applyFill="1" applyBorder="1" applyAlignment="1">
      <alignment horizontal="left" vertical="center"/>
    </xf>
    <xf numFmtId="4" fontId="18" fillId="2" borderId="20" xfId="0" applyNumberFormat="1" applyFont="1" applyFill="1" applyBorder="1" applyAlignment="1">
      <alignment horizontal="center" vertical="center"/>
    </xf>
    <xf numFmtId="3" fontId="8" fillId="8" borderId="25" xfId="0" applyNumberFormat="1" applyFont="1" applyFill="1" applyBorder="1" applyAlignment="1"/>
    <xf numFmtId="0" fontId="4" fillId="0" borderId="76" xfId="0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left"/>
    </xf>
    <xf numFmtId="0" fontId="12" fillId="0" borderId="71" xfId="0" applyFont="1" applyFill="1" applyBorder="1" applyAlignment="1">
      <alignment horizontal="right"/>
    </xf>
    <xf numFmtId="49" fontId="11" fillId="2" borderId="76" xfId="0" applyNumberFormat="1" applyFont="1" applyFill="1" applyBorder="1" applyAlignment="1">
      <alignment horizontal="right"/>
    </xf>
    <xf numFmtId="0" fontId="12" fillId="0" borderId="71" xfId="0" applyFont="1" applyBorder="1" applyAlignment="1">
      <alignment horizontal="right"/>
    </xf>
    <xf numFmtId="16" fontId="11" fillId="2" borderId="70" xfId="0" applyNumberFormat="1" applyFont="1" applyFill="1" applyBorder="1" applyAlignment="1">
      <alignment horizontal="right"/>
    </xf>
    <xf numFmtId="49" fontId="11" fillId="2" borderId="79" xfId="0" applyNumberFormat="1" applyFont="1" applyFill="1" applyBorder="1" applyAlignment="1">
      <alignment horizontal="right"/>
    </xf>
    <xf numFmtId="0" fontId="12" fillId="0" borderId="79" xfId="0" applyFont="1" applyFill="1" applyBorder="1" applyAlignment="1">
      <alignment horizontal="right"/>
    </xf>
    <xf numFmtId="0" fontId="12" fillId="3" borderId="79" xfId="0" applyFont="1" applyFill="1" applyBorder="1" applyAlignment="1">
      <alignment horizontal="right"/>
    </xf>
    <xf numFmtId="14" fontId="12" fillId="3" borderId="79" xfId="0" applyNumberFormat="1" applyFont="1" applyFill="1" applyBorder="1" applyAlignment="1">
      <alignment horizontal="right"/>
    </xf>
    <xf numFmtId="14" fontId="12" fillId="0" borderId="79" xfId="0" applyNumberFormat="1" applyFont="1" applyFill="1" applyBorder="1" applyAlignment="1">
      <alignment horizontal="right"/>
    </xf>
    <xf numFmtId="0" fontId="11" fillId="2" borderId="79" xfId="0" applyFont="1" applyFill="1" applyBorder="1" applyAlignment="1">
      <alignment horizontal="right"/>
    </xf>
    <xf numFmtId="0" fontId="17" fillId="0" borderId="79" xfId="0" applyFont="1" applyFill="1" applyBorder="1" applyAlignment="1">
      <alignment horizontal="right"/>
    </xf>
    <xf numFmtId="16" fontId="11" fillId="0" borderId="75" xfId="0" applyNumberFormat="1" applyFont="1" applyFill="1" applyBorder="1" applyAlignment="1">
      <alignment horizontal="right"/>
    </xf>
    <xf numFmtId="49" fontId="11" fillId="0" borderId="76" xfId="0" applyNumberFormat="1" applyFont="1" applyFill="1" applyBorder="1" applyAlignment="1">
      <alignment horizontal="right"/>
    </xf>
    <xf numFmtId="0" fontId="12" fillId="0" borderId="76" xfId="0" applyFont="1" applyFill="1" applyBorder="1" applyAlignment="1">
      <alignment horizontal="right"/>
    </xf>
    <xf numFmtId="14" fontId="12" fillId="0" borderId="76" xfId="0" applyNumberFormat="1" applyFont="1" applyFill="1" applyBorder="1" applyAlignment="1">
      <alignment horizontal="right"/>
    </xf>
    <xf numFmtId="0" fontId="11" fillId="0" borderId="76" xfId="0" applyFont="1" applyFill="1" applyBorder="1" applyAlignment="1">
      <alignment horizontal="right"/>
    </xf>
    <xf numFmtId="16" fontId="11" fillId="2" borderId="75" xfId="0" applyNumberFormat="1" applyFont="1" applyFill="1" applyBorder="1" applyAlignment="1">
      <alignment horizontal="center"/>
    </xf>
    <xf numFmtId="16" fontId="12" fillId="0" borderId="76" xfId="0" applyNumberFormat="1" applyFont="1" applyFill="1" applyBorder="1" applyAlignment="1">
      <alignment horizontal="center"/>
    </xf>
    <xf numFmtId="16" fontId="11" fillId="2" borderId="76" xfId="0" applyNumberFormat="1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4" borderId="76" xfId="0" applyFont="1" applyFill="1" applyBorder="1" applyAlignment="1">
      <alignment horizontal="center"/>
    </xf>
    <xf numFmtId="49" fontId="11" fillId="3" borderId="76" xfId="0" applyNumberFormat="1" applyFont="1" applyFill="1" applyBorder="1" applyAlignment="1">
      <alignment horizontal="center"/>
    </xf>
    <xf numFmtId="49" fontId="11" fillId="2" borderId="76" xfId="0" applyNumberFormat="1" applyFont="1" applyFill="1" applyBorder="1" applyAlignment="1">
      <alignment horizontal="center"/>
    </xf>
    <xf numFmtId="14" fontId="12" fillId="0" borderId="76" xfId="0" applyNumberFormat="1" applyFont="1" applyFill="1" applyBorder="1" applyAlignment="1">
      <alignment horizontal="center"/>
    </xf>
    <xf numFmtId="14" fontId="11" fillId="2" borderId="76" xfId="0" applyNumberFormat="1" applyFont="1" applyFill="1" applyBorder="1" applyAlignment="1">
      <alignment horizontal="center"/>
    </xf>
    <xf numFmtId="14" fontId="18" fillId="3" borderId="76" xfId="0" applyNumberFormat="1" applyFont="1" applyFill="1" applyBorder="1" applyAlignment="1">
      <alignment horizontal="center"/>
    </xf>
    <xf numFmtId="14" fontId="18" fillId="3" borderId="90" xfId="0" applyNumberFormat="1" applyFont="1" applyFill="1" applyBorder="1" applyAlignment="1">
      <alignment horizontal="center"/>
    </xf>
    <xf numFmtId="49" fontId="12" fillId="3" borderId="53" xfId="0" applyNumberFormat="1" applyFont="1" applyFill="1" applyBorder="1" applyAlignment="1">
      <alignment horizontal="left"/>
    </xf>
    <xf numFmtId="0" fontId="12" fillId="3" borderId="51" xfId="0" applyFont="1" applyFill="1" applyBorder="1" applyAlignment="1">
      <alignment horizontal="center"/>
    </xf>
    <xf numFmtId="0" fontId="20" fillId="3" borderId="76" xfId="0" applyNumberFormat="1" applyFont="1" applyFill="1" applyBorder="1" applyAlignment="1">
      <alignment horizontal="center"/>
    </xf>
    <xf numFmtId="0" fontId="17" fillId="4" borderId="90" xfId="0" applyFont="1" applyFill="1" applyBorder="1" applyAlignment="1">
      <alignment horizontal="center"/>
    </xf>
    <xf numFmtId="0" fontId="22" fillId="4" borderId="51" xfId="0" applyFont="1" applyFill="1" applyBorder="1" applyAlignment="1">
      <alignment horizontal="left"/>
    </xf>
    <xf numFmtId="0" fontId="22" fillId="4" borderId="53" xfId="0" applyFont="1" applyFill="1" applyBorder="1" applyAlignment="1">
      <alignment wrapText="1"/>
    </xf>
    <xf numFmtId="3" fontId="4" fillId="7" borderId="8" xfId="0" applyNumberFormat="1" applyFont="1" applyFill="1" applyBorder="1" applyAlignment="1"/>
    <xf numFmtId="49" fontId="22" fillId="7" borderId="8" xfId="0" applyNumberFormat="1" applyFont="1" applyFill="1" applyBorder="1" applyAlignment="1"/>
    <xf numFmtId="16" fontId="11" fillId="0" borderId="75" xfId="0" applyNumberFormat="1" applyFont="1" applyFill="1" applyBorder="1" applyAlignment="1">
      <alignment horizontal="center"/>
    </xf>
    <xf numFmtId="49" fontId="24" fillId="0" borderId="76" xfId="0" applyNumberFormat="1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49" fontId="11" fillId="0" borderId="75" xfId="0" applyNumberFormat="1" applyFont="1" applyFill="1" applyBorder="1" applyAlignment="1">
      <alignment horizontal="center"/>
    </xf>
    <xf numFmtId="49" fontId="24" fillId="2" borderId="76" xfId="0" applyNumberFormat="1" applyFont="1" applyFill="1" applyBorder="1" applyAlignment="1">
      <alignment horizontal="center"/>
    </xf>
    <xf numFmtId="49" fontId="10" fillId="0" borderId="76" xfId="0" applyNumberFormat="1" applyFont="1" applyFill="1" applyBorder="1" applyAlignment="1">
      <alignment horizontal="center"/>
    </xf>
    <xf numFmtId="0" fontId="24" fillId="2" borderId="76" xfId="0" applyFont="1" applyFill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16" fontId="10" fillId="0" borderId="76" xfId="0" applyNumberFormat="1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49" fontId="11" fillId="2" borderId="75" xfId="0" applyNumberFormat="1" applyFont="1" applyFill="1" applyBorder="1" applyAlignment="1">
      <alignment horizontal="center"/>
    </xf>
    <xf numFmtId="49" fontId="18" fillId="3" borderId="76" xfId="0" applyNumberFormat="1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3" fontId="4" fillId="7" borderId="53" xfId="0" applyNumberFormat="1" applyFont="1" applyFill="1" applyBorder="1" applyAlignment="1">
      <alignment horizontal="left" wrapText="1"/>
    </xf>
    <xf numFmtId="4" fontId="22" fillId="0" borderId="53" xfId="0" applyNumberFormat="1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0" fontId="10" fillId="7" borderId="76" xfId="0" applyFont="1" applyFill="1" applyBorder="1" applyAlignment="1">
      <alignment horizontal="center"/>
    </xf>
    <xf numFmtId="0" fontId="4" fillId="0" borderId="97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left" wrapText="1"/>
    </xf>
    <xf numFmtId="49" fontId="11" fillId="0" borderId="76" xfId="0" applyNumberFormat="1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11" fillId="0" borderId="90" xfId="0" applyFont="1" applyFill="1" applyBorder="1" applyAlignment="1">
      <alignment horizontal="center"/>
    </xf>
    <xf numFmtId="16" fontId="24" fillId="2" borderId="75" xfId="0" applyNumberFormat="1" applyFont="1" applyFill="1" applyBorder="1" applyAlignment="1">
      <alignment horizontal="center"/>
    </xf>
    <xf numFmtId="0" fontId="10" fillId="4" borderId="71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14" fontId="9" fillId="2" borderId="75" xfId="0" applyNumberFormat="1" applyFont="1" applyFill="1" applyBorder="1" applyAlignment="1">
      <alignment horizontal="center"/>
    </xf>
    <xf numFmtId="14" fontId="18" fillId="3" borderId="71" xfId="0" applyNumberFormat="1" applyFont="1" applyFill="1" applyBorder="1" applyAlignment="1">
      <alignment horizontal="center"/>
    </xf>
    <xf numFmtId="0" fontId="24" fillId="7" borderId="76" xfId="0" applyFont="1" applyFill="1" applyBorder="1" applyAlignment="1">
      <alignment horizontal="center"/>
    </xf>
    <xf numFmtId="14" fontId="20" fillId="3" borderId="70" xfId="0" applyNumberFormat="1" applyFont="1" applyFill="1" applyBorder="1" applyAlignment="1">
      <alignment horizontal="center"/>
    </xf>
    <xf numFmtId="0" fontId="9" fillId="4" borderId="90" xfId="0" applyFont="1" applyFill="1" applyBorder="1" applyAlignment="1">
      <alignment horizontal="center"/>
    </xf>
    <xf numFmtId="49" fontId="22" fillId="4" borderId="53" xfId="0" applyNumberFormat="1" applyFont="1" applyFill="1" applyBorder="1" applyAlignment="1"/>
    <xf numFmtId="49" fontId="22" fillId="4" borderId="51" xfId="0" applyNumberFormat="1" applyFont="1" applyFill="1" applyBorder="1" applyAlignment="1">
      <alignment horizontal="left" wrapText="1"/>
    </xf>
    <xf numFmtId="0" fontId="22" fillId="4" borderId="97" xfId="0" applyFont="1" applyFill="1" applyBorder="1" applyAlignment="1">
      <alignment wrapText="1"/>
    </xf>
    <xf numFmtId="0" fontId="11" fillId="4" borderId="90" xfId="0" applyFont="1" applyFill="1" applyBorder="1" applyAlignment="1">
      <alignment horizontal="center"/>
    </xf>
    <xf numFmtId="49" fontId="22" fillId="7" borderId="53" xfId="0" applyNumberFormat="1" applyFont="1" applyFill="1" applyBorder="1" applyAlignment="1">
      <alignment horizontal="left"/>
    </xf>
    <xf numFmtId="49" fontId="4" fillId="4" borderId="51" xfId="0" applyNumberFormat="1" applyFont="1" applyFill="1" applyBorder="1" applyAlignment="1">
      <alignment horizontal="left" wrapText="1"/>
    </xf>
    <xf numFmtId="3" fontId="9" fillId="6" borderId="58" xfId="0" applyNumberFormat="1" applyFont="1" applyFill="1" applyBorder="1" applyAlignment="1">
      <alignment horizontal="center" wrapText="1"/>
    </xf>
    <xf numFmtId="3" fontId="22" fillId="0" borderId="8" xfId="0" applyNumberFormat="1" applyFont="1" applyFill="1" applyBorder="1" applyAlignment="1"/>
    <xf numFmtId="49" fontId="4" fillId="7" borderId="8" xfId="0" applyNumberFormat="1" applyFont="1" applyFill="1" applyBorder="1" applyAlignment="1">
      <alignment horizontal="left"/>
    </xf>
    <xf numFmtId="49" fontId="4" fillId="7" borderId="13" xfId="0" applyNumberFormat="1" applyFont="1" applyFill="1" applyBorder="1" applyAlignment="1">
      <alignment horizontal="left" wrapText="1"/>
    </xf>
    <xf numFmtId="14" fontId="12" fillId="0" borderId="71" xfId="0" applyNumberFormat="1" applyFont="1" applyFill="1" applyBorder="1" applyAlignment="1">
      <alignment horizontal="center"/>
    </xf>
    <xf numFmtId="49" fontId="4" fillId="0" borderId="76" xfId="0" applyNumberFormat="1" applyFont="1" applyFill="1" applyBorder="1" applyAlignment="1">
      <alignment horizontal="center"/>
    </xf>
    <xf numFmtId="14" fontId="11" fillId="0" borderId="76" xfId="0" applyNumberFormat="1" applyFont="1" applyFill="1" applyBorder="1" applyAlignment="1">
      <alignment horizontal="center"/>
    </xf>
    <xf numFmtId="14" fontId="18" fillId="0" borderId="76" xfId="0" applyNumberFormat="1" applyFont="1" applyFill="1" applyBorder="1" applyAlignment="1">
      <alignment horizontal="center"/>
    </xf>
    <xf numFmtId="14" fontId="11" fillId="0" borderId="75" xfId="0" applyNumberFormat="1" applyFont="1" applyFill="1" applyBorder="1" applyAlignment="1">
      <alignment horizontal="center"/>
    </xf>
    <xf numFmtId="16" fontId="12" fillId="4" borderId="76" xfId="0" applyNumberFormat="1" applyFont="1" applyFill="1" applyBorder="1" applyAlignment="1">
      <alignment horizontal="center"/>
    </xf>
    <xf numFmtId="14" fontId="12" fillId="7" borderId="71" xfId="0" applyNumberFormat="1" applyFont="1" applyFill="1" applyBorder="1" applyAlignment="1">
      <alignment horizontal="center"/>
    </xf>
    <xf numFmtId="14" fontId="12" fillId="4" borderId="71" xfId="0" applyNumberFormat="1" applyFont="1" applyFill="1" applyBorder="1" applyAlignment="1">
      <alignment horizontal="center"/>
    </xf>
    <xf numFmtId="14" fontId="12" fillId="3" borderId="71" xfId="0" applyNumberFormat="1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14" fontId="11" fillId="2" borderId="75" xfId="0" applyNumberFormat="1" applyFont="1" applyFill="1" applyBorder="1" applyAlignment="1">
      <alignment horizontal="center"/>
    </xf>
    <xf numFmtId="166" fontId="41" fillId="3" borderId="76" xfId="0" applyNumberFormat="1" applyFont="1" applyFill="1" applyBorder="1" applyAlignment="1">
      <alignment horizontal="center"/>
    </xf>
    <xf numFmtId="166" fontId="41" fillId="7" borderId="71" xfId="0" applyNumberFormat="1" applyFont="1" applyFill="1" applyBorder="1" applyAlignment="1">
      <alignment horizontal="center"/>
    </xf>
    <xf numFmtId="3" fontId="11" fillId="0" borderId="75" xfId="0" applyNumberFormat="1" applyFont="1" applyFill="1" applyBorder="1" applyAlignment="1">
      <alignment horizontal="center"/>
    </xf>
    <xf numFmtId="49" fontId="23" fillId="2" borderId="76" xfId="0" applyNumberFormat="1" applyFont="1" applyFill="1" applyBorder="1" applyAlignment="1">
      <alignment horizontal="center"/>
    </xf>
    <xf numFmtId="0" fontId="0" fillId="0" borderId="21" xfId="0" applyBorder="1"/>
    <xf numFmtId="0" fontId="16" fillId="7" borderId="71" xfId="0" applyFont="1" applyFill="1" applyBorder="1" applyAlignment="1">
      <alignment horizontal="center"/>
    </xf>
    <xf numFmtId="14" fontId="9" fillId="3" borderId="76" xfId="0" applyNumberFormat="1" applyFont="1" applyFill="1" applyBorder="1" applyAlignment="1">
      <alignment horizontal="center"/>
    </xf>
    <xf numFmtId="0" fontId="44" fillId="0" borderId="90" xfId="0" applyFont="1" applyFill="1" applyBorder="1"/>
    <xf numFmtId="0" fontId="22" fillId="4" borderId="53" xfId="0" applyFont="1" applyFill="1" applyBorder="1" applyAlignment="1"/>
    <xf numFmtId="3" fontId="4" fillId="7" borderId="0" xfId="0" applyNumberFormat="1" applyFont="1" applyFill="1" applyBorder="1" applyAlignment="1"/>
    <xf numFmtId="3" fontId="45" fillId="0" borderId="0" xfId="0" applyNumberFormat="1" applyFont="1" applyFill="1" applyBorder="1" applyAlignment="1"/>
    <xf numFmtId="0" fontId="4" fillId="7" borderId="9" xfId="0" applyFont="1" applyFill="1" applyBorder="1" applyAlignment="1">
      <alignment horizontal="left"/>
    </xf>
    <xf numFmtId="0" fontId="11" fillId="8" borderId="86" xfId="0" applyFont="1" applyFill="1" applyBorder="1" applyAlignment="1">
      <alignment horizontal="left" vertical="center"/>
    </xf>
    <xf numFmtId="49" fontId="4" fillId="7" borderId="9" xfId="0" applyNumberFormat="1" applyFont="1" applyFill="1" applyBorder="1" applyAlignment="1">
      <alignment horizontal="left"/>
    </xf>
    <xf numFmtId="16" fontId="12" fillId="7" borderId="76" xfId="0" applyNumberFormat="1" applyFont="1" applyFill="1" applyBorder="1" applyAlignment="1">
      <alignment horizontal="center"/>
    </xf>
    <xf numFmtId="49" fontId="12" fillId="0" borderId="76" xfId="0" applyNumberFormat="1" applyFont="1" applyFill="1" applyBorder="1" applyAlignment="1">
      <alignment horizontal="center"/>
    </xf>
    <xf numFmtId="0" fontId="12" fillId="3" borderId="76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1" fillId="2" borderId="76" xfId="0" applyNumberFormat="1" applyFont="1" applyFill="1" applyBorder="1" applyAlignment="1">
      <alignment horizontal="center"/>
    </xf>
    <xf numFmtId="14" fontId="12" fillId="7" borderId="76" xfId="0" applyNumberFormat="1" applyFont="1" applyFill="1" applyBorder="1" applyAlignment="1">
      <alignment horizontal="center"/>
    </xf>
    <xf numFmtId="16" fontId="20" fillId="2" borderId="76" xfId="0" applyNumberFormat="1" applyFont="1" applyFill="1" applyBorder="1" applyAlignment="1">
      <alignment horizontal="center"/>
    </xf>
    <xf numFmtId="16" fontId="10" fillId="3" borderId="75" xfId="0" applyNumberFormat="1" applyFont="1" applyFill="1" applyBorder="1" applyAlignment="1">
      <alignment horizontal="center"/>
    </xf>
    <xf numFmtId="49" fontId="24" fillId="0" borderId="90" xfId="0" applyNumberFormat="1" applyFont="1" applyFill="1" applyBorder="1" applyAlignment="1">
      <alignment horizontal="center"/>
    </xf>
    <xf numFmtId="4" fontId="24" fillId="0" borderId="51" xfId="0" applyNumberFormat="1" applyFont="1" applyFill="1" applyBorder="1" applyAlignment="1">
      <alignment horizontal="right"/>
    </xf>
    <xf numFmtId="4" fontId="24" fillId="0" borderId="53" xfId="0" applyNumberFormat="1" applyFont="1" applyFill="1" applyBorder="1" applyAlignment="1">
      <alignment horizontal="right"/>
    </xf>
    <xf numFmtId="49" fontId="11" fillId="0" borderId="90" xfId="0" applyNumberFormat="1" applyFont="1" applyFill="1" applyBorder="1" applyAlignment="1">
      <alignment horizontal="center"/>
    </xf>
    <xf numFmtId="0" fontId="11" fillId="4" borderId="76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16" fontId="11" fillId="7" borderId="76" xfId="0" applyNumberFormat="1" applyFont="1" applyFill="1" applyBorder="1" applyAlignment="1">
      <alignment horizontal="center"/>
    </xf>
    <xf numFmtId="16" fontId="11" fillId="6" borderId="76" xfId="0" applyNumberFormat="1" applyFont="1" applyFill="1" applyBorder="1" applyAlignment="1">
      <alignment horizontal="center"/>
    </xf>
    <xf numFmtId="16" fontId="11" fillId="7" borderId="90" xfId="0" applyNumberFormat="1" applyFont="1" applyFill="1" applyBorder="1" applyAlignment="1">
      <alignment horizontal="center"/>
    </xf>
    <xf numFmtId="49" fontId="4" fillId="7" borderId="53" xfId="0" applyNumberFormat="1" applyFont="1" applyFill="1" applyBorder="1" applyAlignment="1">
      <alignment horizontal="left" wrapText="1"/>
    </xf>
    <xf numFmtId="0" fontId="45" fillId="7" borderId="51" xfId="0" applyFont="1" applyFill="1" applyBorder="1" applyAlignment="1">
      <alignment horizontal="left" wrapText="1"/>
    </xf>
    <xf numFmtId="0" fontId="45" fillId="7" borderId="97" xfId="0" applyFont="1" applyFill="1" applyBorder="1" applyAlignment="1">
      <alignment wrapText="1"/>
    </xf>
    <xf numFmtId="0" fontId="4" fillId="0" borderId="9" xfId="0" applyFont="1" applyBorder="1" applyAlignment="1">
      <alignment horizontal="right"/>
    </xf>
    <xf numFmtId="0" fontId="11" fillId="7" borderId="92" xfId="0" applyFont="1" applyFill="1" applyBorder="1" applyAlignment="1">
      <alignment horizontal="right"/>
    </xf>
    <xf numFmtId="49" fontId="11" fillId="0" borderId="71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5" fillId="0" borderId="9" xfId="0" applyNumberFormat="1" applyFont="1" applyBorder="1"/>
    <xf numFmtId="49" fontId="11" fillId="2" borderId="102" xfId="0" applyNumberFormat="1" applyFont="1" applyFill="1" applyBorder="1" applyAlignment="1">
      <alignment horizontal="center"/>
    </xf>
    <xf numFmtId="3" fontId="23" fillId="2" borderId="38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left" wrapText="1"/>
    </xf>
    <xf numFmtId="49" fontId="12" fillId="5" borderId="8" xfId="0" applyNumberFormat="1" applyFont="1" applyFill="1" applyBorder="1" applyAlignment="1"/>
    <xf numFmtId="0" fontId="12" fillId="5" borderId="8" xfId="0" applyFont="1" applyFill="1" applyBorder="1" applyAlignment="1">
      <alignment horizontal="center"/>
    </xf>
    <xf numFmtId="49" fontId="15" fillId="5" borderId="8" xfId="0" applyNumberFormat="1" applyFont="1" applyFill="1" applyBorder="1" applyAlignment="1">
      <alignment horizontal="center"/>
    </xf>
    <xf numFmtId="49" fontId="12" fillId="5" borderId="8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wrapText="1"/>
    </xf>
    <xf numFmtId="49" fontId="4" fillId="7" borderId="2" xfId="0" applyNumberFormat="1" applyFont="1" applyFill="1" applyBorder="1" applyAlignment="1">
      <alignment horizontal="left"/>
    </xf>
    <xf numFmtId="4" fontId="4" fillId="7" borderId="10" xfId="0" applyNumberFormat="1" applyFont="1" applyFill="1" applyBorder="1" applyAlignment="1">
      <alignment horizontal="left" wrapText="1"/>
    </xf>
    <xf numFmtId="170" fontId="0" fillId="0" borderId="0" xfId="0" applyNumberFormat="1" applyFill="1"/>
    <xf numFmtId="170" fontId="0" fillId="0" borderId="0" xfId="0" applyNumberFormat="1" applyFill="1" applyBorder="1"/>
    <xf numFmtId="170" fontId="0" fillId="0" borderId="0" xfId="0" applyNumberFormat="1"/>
    <xf numFmtId="3" fontId="66" fillId="0" borderId="0" xfId="0" applyNumberFormat="1" applyFont="1" applyFill="1" applyBorder="1"/>
    <xf numFmtId="0" fontId="11" fillId="2" borderId="75" xfId="0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center" vertical="center"/>
    </xf>
    <xf numFmtId="3" fontId="8" fillId="8" borderId="45" xfId="0" applyNumberFormat="1" applyFont="1" applyFill="1" applyBorder="1" applyAlignment="1">
      <alignment horizontal="right" vertical="center"/>
    </xf>
    <xf numFmtId="3" fontId="11" fillId="7" borderId="7" xfId="0" applyNumberFormat="1" applyFont="1" applyFill="1" applyBorder="1" applyAlignment="1"/>
    <xf numFmtId="3" fontId="11" fillId="7" borderId="2" xfId="0" applyNumberFormat="1" applyFont="1" applyFill="1" applyBorder="1" applyAlignment="1"/>
    <xf numFmtId="0" fontId="21" fillId="0" borderId="0" xfId="0" applyFont="1" applyBorder="1" applyAlignment="1">
      <alignment horizontal="center"/>
    </xf>
    <xf numFmtId="4" fontId="12" fillId="7" borderId="8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/>
    <xf numFmtId="3" fontId="11" fillId="0" borderId="1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7" borderId="11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3" fontId="11" fillId="0" borderId="97" xfId="0" applyNumberFormat="1" applyFont="1" applyFill="1" applyBorder="1" applyAlignment="1">
      <alignment horizontal="right"/>
    </xf>
    <xf numFmtId="0" fontId="4" fillId="0" borderId="79" xfId="0" applyFont="1" applyFill="1" applyBorder="1" applyAlignment="1">
      <alignment horizontal="left" wrapText="1"/>
    </xf>
    <xf numFmtId="0" fontId="4" fillId="7" borderId="79" xfId="0" applyFont="1" applyFill="1" applyBorder="1" applyAlignment="1">
      <alignment horizontal="left" wrapText="1"/>
    </xf>
    <xf numFmtId="0" fontId="4" fillId="7" borderId="79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left"/>
    </xf>
    <xf numFmtId="0" fontId="4" fillId="0" borderId="103" xfId="0" applyFont="1" applyFill="1" applyBorder="1" applyAlignment="1">
      <alignment horizontal="left" wrapText="1"/>
    </xf>
    <xf numFmtId="0" fontId="15" fillId="5" borderId="76" xfId="0" applyFont="1" applyFill="1" applyBorder="1" applyAlignment="1">
      <alignment horizontal="center"/>
    </xf>
    <xf numFmtId="14" fontId="15" fillId="5" borderId="76" xfId="0" applyNumberFormat="1" applyFont="1" applyFill="1" applyBorder="1" applyAlignment="1">
      <alignment horizontal="center"/>
    </xf>
    <xf numFmtId="14" fontId="15" fillId="5" borderId="71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wrapText="1"/>
    </xf>
    <xf numFmtId="49" fontId="12" fillId="7" borderId="79" xfId="0" applyNumberFormat="1" applyFont="1" applyFill="1" applyBorder="1" applyAlignment="1">
      <alignment horizontal="left"/>
    </xf>
    <xf numFmtId="3" fontId="12" fillId="7" borderId="79" xfId="0" applyNumberFormat="1" applyFont="1" applyFill="1" applyBorder="1" applyAlignment="1">
      <alignment horizontal="left"/>
    </xf>
    <xf numFmtId="1" fontId="12" fillId="7" borderId="8" xfId="0" applyNumberFormat="1" applyFont="1" applyFill="1" applyBorder="1" applyAlignment="1">
      <alignment horizontal="left"/>
    </xf>
    <xf numFmtId="0" fontId="12" fillId="7" borderId="79" xfId="0" applyFont="1" applyFill="1" applyBorder="1" applyAlignment="1">
      <alignment horizontal="right"/>
    </xf>
    <xf numFmtId="49" fontId="4" fillId="7" borderId="8" xfId="0" applyNumberFormat="1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7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right" wrapText="1"/>
    </xf>
    <xf numFmtId="16" fontId="12" fillId="7" borderId="79" xfId="0" applyNumberFormat="1" applyFont="1" applyFill="1" applyBorder="1" applyAlignment="1">
      <alignment horizontal="right"/>
    </xf>
    <xf numFmtId="0" fontId="4" fillId="7" borderId="11" xfId="0" applyFont="1" applyFill="1" applyBorder="1" applyAlignment="1">
      <alignment horizontal="right" wrapText="1"/>
    </xf>
    <xf numFmtId="0" fontId="11" fillId="7" borderId="71" xfId="0" applyFont="1" applyFill="1" applyBorder="1" applyAlignment="1">
      <alignment horizontal="right"/>
    </xf>
    <xf numFmtId="49" fontId="4" fillId="7" borderId="2" xfId="0" applyNumberFormat="1" applyFont="1" applyFill="1" applyBorder="1"/>
    <xf numFmtId="0" fontId="11" fillId="7" borderId="76" xfId="0" applyFont="1" applyFill="1" applyBorder="1" applyAlignment="1">
      <alignment horizontal="center"/>
    </xf>
    <xf numFmtId="49" fontId="22" fillId="7" borderId="2" xfId="0" applyNumberFormat="1" applyFont="1" applyFill="1" applyBorder="1" applyAlignment="1"/>
    <xf numFmtId="49" fontId="10" fillId="7" borderId="71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 wrapText="1"/>
    </xf>
    <xf numFmtId="4" fontId="22" fillId="7" borderId="9" xfId="0" applyNumberFormat="1" applyFont="1" applyFill="1" applyBorder="1" applyAlignment="1">
      <alignment horizontal="right"/>
    </xf>
    <xf numFmtId="49" fontId="10" fillId="7" borderId="76" xfId="0" applyNumberFormat="1" applyFont="1" applyFill="1" applyBorder="1" applyAlignment="1">
      <alignment horizontal="center"/>
    </xf>
    <xf numFmtId="0" fontId="4" fillId="7" borderId="76" xfId="0" applyFont="1" applyFill="1" applyBorder="1" applyAlignment="1">
      <alignment horizontal="center"/>
    </xf>
    <xf numFmtId="49" fontId="4" fillId="7" borderId="8" xfId="0" applyNumberFormat="1" applyFont="1" applyFill="1" applyBorder="1"/>
    <xf numFmtId="3" fontId="4" fillId="7" borderId="8" xfId="0" applyNumberFormat="1" applyFont="1" applyFill="1" applyBorder="1"/>
    <xf numFmtId="49" fontId="24" fillId="7" borderId="76" xfId="0" applyNumberFormat="1" applyFont="1" applyFill="1" applyBorder="1" applyAlignment="1">
      <alignment horizontal="center"/>
    </xf>
    <xf numFmtId="1" fontId="4" fillId="7" borderId="8" xfId="0" applyNumberFormat="1" applyFont="1" applyFill="1" applyBorder="1" applyAlignment="1">
      <alignment horizontal="left" wrapText="1"/>
    </xf>
    <xf numFmtId="0" fontId="18" fillId="7" borderId="90" xfId="0" applyFont="1" applyFill="1" applyBorder="1" applyAlignment="1">
      <alignment horizontal="center"/>
    </xf>
    <xf numFmtId="49" fontId="22" fillId="7" borderId="51" xfId="0" applyNumberFormat="1" applyFont="1" applyFill="1" applyBorder="1" applyAlignment="1"/>
    <xf numFmtId="0" fontId="22" fillId="7" borderId="51" xfId="0" applyFont="1" applyFill="1" applyBorder="1" applyAlignment="1">
      <alignment horizontal="left"/>
    </xf>
    <xf numFmtId="4" fontId="4" fillId="7" borderId="53" xfId="0" applyNumberFormat="1" applyFont="1" applyFill="1" applyBorder="1"/>
    <xf numFmtId="0" fontId="44" fillId="7" borderId="90" xfId="0" applyFont="1" applyFill="1" applyBorder="1"/>
    <xf numFmtId="0" fontId="12" fillId="7" borderId="76" xfId="0" applyFont="1" applyFill="1" applyBorder="1" applyAlignment="1">
      <alignment horizontal="center"/>
    </xf>
    <xf numFmtId="16" fontId="4" fillId="7" borderId="76" xfId="0" applyNumberFormat="1" applyFont="1" applyFill="1" applyBorder="1" applyAlignment="1">
      <alignment horizontal="center"/>
    </xf>
    <xf numFmtId="0" fontId="4" fillId="7" borderId="11" xfId="0" applyFont="1" applyFill="1" applyBorder="1" applyAlignment="1">
      <alignment wrapText="1"/>
    </xf>
    <xf numFmtId="4" fontId="22" fillId="0" borderId="0" xfId="0" applyNumberFormat="1" applyFont="1" applyFill="1" applyBorder="1" applyAlignment="1"/>
    <xf numFmtId="2" fontId="0" fillId="0" borderId="0" xfId="0" applyNumberFormat="1"/>
    <xf numFmtId="2" fontId="46" fillId="0" borderId="0" xfId="0" applyNumberFormat="1" applyFont="1" applyFill="1" applyBorder="1"/>
    <xf numFmtId="3" fontId="4" fillId="0" borderId="2" xfId="0" applyNumberFormat="1" applyFont="1" applyFill="1" applyBorder="1" applyAlignment="1">
      <alignment horizontal="left" wrapText="1"/>
    </xf>
    <xf numFmtId="3" fontId="4" fillId="7" borderId="79" xfId="0" applyNumberFormat="1" applyFont="1" applyFill="1" applyBorder="1" applyAlignment="1">
      <alignment horizontal="left"/>
    </xf>
    <xf numFmtId="49" fontId="4" fillId="7" borderId="79" xfId="0" applyNumberFormat="1" applyFont="1" applyFill="1" applyBorder="1" applyAlignment="1">
      <alignment horizontal="left"/>
    </xf>
    <xf numFmtId="170" fontId="0" fillId="0" borderId="0" xfId="1" applyNumberFormat="1" applyFont="1" applyFill="1" applyBorder="1"/>
    <xf numFmtId="0" fontId="45" fillId="7" borderId="8" xfId="0" applyFont="1" applyFill="1" applyBorder="1" applyAlignment="1">
      <alignment horizontal="left"/>
    </xf>
    <xf numFmtId="0" fontId="4" fillId="7" borderId="17" xfId="0" applyFont="1" applyFill="1" applyBorder="1" applyAlignment="1">
      <alignment horizontal="left" wrapText="1"/>
    </xf>
    <xf numFmtId="16" fontId="10" fillId="7" borderId="76" xfId="0" applyNumberFormat="1" applyFont="1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center" wrapText="1"/>
    </xf>
    <xf numFmtId="3" fontId="23" fillId="2" borderId="11" xfId="0" applyNumberFormat="1" applyFont="1" applyFill="1" applyBorder="1" applyAlignment="1">
      <alignment horizontal="right"/>
    </xf>
    <xf numFmtId="16" fontId="22" fillId="7" borderId="76" xfId="0" applyNumberFormat="1" applyFont="1" applyFill="1" applyBorder="1" applyAlignment="1">
      <alignment horizontal="center"/>
    </xf>
    <xf numFmtId="0" fontId="22" fillId="7" borderId="8" xfId="0" applyFont="1" applyFill="1" applyBorder="1" applyAlignment="1">
      <alignment horizontal="left"/>
    </xf>
    <xf numFmtId="0" fontId="22" fillId="7" borderId="2" xfId="0" applyFont="1" applyFill="1" applyBorder="1" applyAlignment="1"/>
    <xf numFmtId="3" fontId="8" fillId="8" borderId="25" xfId="0" applyNumberFormat="1" applyFont="1" applyFill="1" applyBorder="1" applyAlignment="1">
      <alignment horizontal="right" shrinkToFit="1"/>
    </xf>
    <xf numFmtId="16" fontId="16" fillId="7" borderId="76" xfId="0" applyNumberFormat="1" applyFont="1" applyFill="1" applyBorder="1" applyAlignment="1">
      <alignment horizontal="center"/>
    </xf>
    <xf numFmtId="0" fontId="0" fillId="7" borderId="0" xfId="0" applyFont="1" applyFill="1"/>
    <xf numFmtId="0" fontId="4" fillId="7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11" fillId="7" borderId="90" xfId="0" applyFont="1" applyFill="1" applyBorder="1" applyAlignment="1">
      <alignment horizontal="center"/>
    </xf>
    <xf numFmtId="49" fontId="4" fillId="7" borderId="53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horizontal="left" wrapText="1"/>
    </xf>
    <xf numFmtId="4" fontId="4" fillId="7" borderId="51" xfId="0" applyNumberFormat="1" applyFont="1" applyFill="1" applyBorder="1" applyAlignment="1">
      <alignment horizontal="right"/>
    </xf>
    <xf numFmtId="3" fontId="4" fillId="7" borderId="51" xfId="0" applyNumberFormat="1" applyFont="1" applyFill="1" applyBorder="1" applyAlignment="1">
      <alignment horizontal="right"/>
    </xf>
    <xf numFmtId="0" fontId="17" fillId="7" borderId="90" xfId="0" applyFont="1" applyFill="1" applyBorder="1" applyAlignment="1">
      <alignment horizontal="center"/>
    </xf>
    <xf numFmtId="49" fontId="26" fillId="7" borderId="51" xfId="0" applyNumberFormat="1" applyFont="1" applyFill="1" applyBorder="1" applyAlignment="1"/>
    <xf numFmtId="49" fontId="4" fillId="7" borderId="79" xfId="0" applyNumberFormat="1" applyFont="1" applyFill="1" applyBorder="1" applyAlignment="1"/>
    <xf numFmtId="3" fontId="45" fillId="7" borderId="7" xfId="0" applyNumberFormat="1" applyFont="1" applyFill="1" applyBorder="1" applyAlignment="1"/>
    <xf numFmtId="4" fontId="9" fillId="6" borderId="58" xfId="0" applyNumberFormat="1" applyFont="1" applyFill="1" applyBorder="1" applyAlignment="1">
      <alignment horizontal="center" wrapText="1"/>
    </xf>
    <xf numFmtId="3" fontId="9" fillId="6" borderId="56" xfId="0" applyNumberFormat="1" applyFont="1" applyFill="1" applyBorder="1" applyAlignment="1">
      <alignment horizontal="center" wrapText="1"/>
    </xf>
    <xf numFmtId="0" fontId="46" fillId="7" borderId="0" xfId="0" applyFont="1" applyFill="1" applyBorder="1"/>
    <xf numFmtId="3" fontId="46" fillId="7" borderId="0" xfId="0" applyNumberFormat="1" applyFont="1" applyFill="1" applyBorder="1"/>
    <xf numFmtId="4" fontId="46" fillId="7" borderId="0" xfId="0" applyNumberFormat="1" applyFont="1" applyFill="1" applyBorder="1"/>
    <xf numFmtId="170" fontId="46" fillId="7" borderId="0" xfId="1" applyNumberFormat="1" applyFont="1" applyFill="1" applyBorder="1"/>
    <xf numFmtId="3" fontId="4" fillId="7" borderId="8" xfId="0" applyNumberFormat="1" applyFont="1" applyFill="1" applyBorder="1" applyAlignment="1">
      <alignment horizontal="left"/>
    </xf>
    <xf numFmtId="3" fontId="4" fillId="7" borderId="2" xfId="0" applyNumberFormat="1" applyFont="1" applyFill="1" applyBorder="1" applyAlignment="1">
      <alignment wrapText="1"/>
    </xf>
    <xf numFmtId="3" fontId="9" fillId="6" borderId="55" xfId="0" applyNumberFormat="1" applyFont="1" applyFill="1" applyBorder="1" applyAlignment="1">
      <alignment horizontal="center" wrapText="1"/>
    </xf>
    <xf numFmtId="3" fontId="22" fillId="7" borderId="11" xfId="0" applyNumberFormat="1" applyFont="1" applyFill="1" applyBorder="1" applyAlignment="1">
      <alignment horizontal="right"/>
    </xf>
    <xf numFmtId="3" fontId="4" fillId="2" borderId="20" xfId="0" applyNumberFormat="1" applyFont="1" applyFill="1" applyBorder="1" applyAlignment="1">
      <alignment horizontal="center" vertical="center"/>
    </xf>
    <xf numFmtId="14" fontId="4" fillId="7" borderId="79" xfId="0" applyNumberFormat="1" applyFont="1" applyFill="1" applyBorder="1" applyAlignment="1">
      <alignment horizontal="right"/>
    </xf>
    <xf numFmtId="16" fontId="4" fillId="7" borderId="79" xfId="0" applyNumberFormat="1" applyFont="1" applyFill="1" applyBorder="1" applyAlignment="1">
      <alignment horizontal="right"/>
    </xf>
    <xf numFmtId="0" fontId="16" fillId="7" borderId="71" xfId="0" applyFont="1" applyFill="1" applyBorder="1" applyAlignment="1">
      <alignment horizontal="right"/>
    </xf>
    <xf numFmtId="14" fontId="4" fillId="7" borderId="76" xfId="0" applyNumberFormat="1" applyFont="1" applyFill="1" applyBorder="1" applyAlignment="1">
      <alignment horizontal="center"/>
    </xf>
    <xf numFmtId="4" fontId="45" fillId="7" borderId="16" xfId="0" applyNumberFormat="1" applyFont="1" applyFill="1" applyBorder="1" applyAlignment="1"/>
    <xf numFmtId="4" fontId="4" fillId="0" borderId="16" xfId="0" applyNumberFormat="1" applyFont="1" applyFill="1" applyBorder="1"/>
    <xf numFmtId="3" fontId="45" fillId="7" borderId="16" xfId="0" applyNumberFormat="1" applyFont="1" applyFill="1" applyBorder="1" applyAlignment="1"/>
    <xf numFmtId="3" fontId="66" fillId="0" borderId="16" xfId="0" applyNumberFormat="1" applyFont="1" applyFill="1" applyBorder="1"/>
    <xf numFmtId="14" fontId="4" fillId="7" borderId="71" xfId="0" applyNumberFormat="1" applyFont="1" applyFill="1" applyBorder="1" applyAlignment="1">
      <alignment horizontal="center"/>
    </xf>
    <xf numFmtId="0" fontId="22" fillId="7" borderId="8" xfId="0" applyFont="1" applyFill="1" applyBorder="1" applyAlignment="1">
      <alignment horizontal="left" wrapText="1"/>
    </xf>
    <xf numFmtId="3" fontId="22" fillId="7" borderId="8" xfId="0" applyNumberFormat="1" applyFont="1" applyFill="1" applyBorder="1" applyAlignment="1">
      <alignment horizontal="left" wrapText="1"/>
    </xf>
    <xf numFmtId="0" fontId="22" fillId="7" borderId="2" xfId="0" applyFont="1" applyFill="1" applyBorder="1" applyAlignment="1">
      <alignment wrapText="1"/>
    </xf>
    <xf numFmtId="49" fontId="22" fillId="7" borderId="8" xfId="0" applyNumberFormat="1" applyFont="1" applyFill="1" applyBorder="1" applyAlignment="1">
      <alignment horizontal="left" wrapText="1"/>
    </xf>
    <xf numFmtId="3" fontId="16" fillId="7" borderId="76" xfId="0" applyNumberFormat="1" applyFont="1" applyFill="1" applyBorder="1" applyAlignment="1">
      <alignment horizontal="center"/>
    </xf>
    <xf numFmtId="16" fontId="16" fillId="7" borderId="75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left"/>
    </xf>
    <xf numFmtId="0" fontId="4" fillId="7" borderId="7" xfId="0" applyFont="1" applyFill="1" applyBorder="1" applyAlignment="1">
      <alignment wrapText="1"/>
    </xf>
    <xf numFmtId="1" fontId="19" fillId="7" borderId="8" xfId="0" applyNumberFormat="1" applyFont="1" applyFill="1" applyBorder="1" applyAlignment="1">
      <alignment horizontal="left" wrapText="1"/>
    </xf>
    <xf numFmtId="0" fontId="4" fillId="7" borderId="71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left"/>
    </xf>
    <xf numFmtId="0" fontId="19" fillId="7" borderId="10" xfId="0" applyFont="1" applyFill="1" applyBorder="1" applyAlignment="1">
      <alignment wrapText="1"/>
    </xf>
    <xf numFmtId="3" fontId="4" fillId="7" borderId="9" xfId="1" applyNumberFormat="1" applyFont="1" applyFill="1" applyBorder="1"/>
    <xf numFmtId="0" fontId="4" fillId="7" borderId="90" xfId="0" applyFont="1" applyFill="1" applyBorder="1" applyAlignment="1">
      <alignment horizontal="center"/>
    </xf>
    <xf numFmtId="49" fontId="4" fillId="7" borderId="53" xfId="0" applyNumberFormat="1" applyFont="1" applyFill="1" applyBorder="1" applyAlignment="1"/>
    <xf numFmtId="0" fontId="4" fillId="7" borderId="51" xfId="0" applyFont="1" applyFill="1" applyBorder="1" applyAlignment="1">
      <alignment horizontal="left" wrapText="1"/>
    </xf>
    <xf numFmtId="3" fontId="4" fillId="7" borderId="51" xfId="1" applyNumberFormat="1" applyFont="1" applyFill="1" applyBorder="1"/>
    <xf numFmtId="0" fontId="4" fillId="7" borderId="53" xfId="0" applyFont="1" applyFill="1" applyBorder="1" applyAlignment="1">
      <alignment wrapText="1"/>
    </xf>
    <xf numFmtId="3" fontId="32" fillId="8" borderId="25" xfId="0" applyNumberFormat="1" applyFont="1" applyFill="1" applyBorder="1" applyAlignment="1"/>
    <xf numFmtId="3" fontId="24" fillId="0" borderId="11" xfId="0" applyNumberFormat="1" applyFont="1" applyFill="1" applyBorder="1" applyAlignment="1">
      <alignment horizontal="right"/>
    </xf>
    <xf numFmtId="3" fontId="23" fillId="0" borderId="97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/>
    <xf numFmtId="3" fontId="10" fillId="0" borderId="11" xfId="0" applyNumberFormat="1" applyFont="1" applyFill="1" applyBorder="1" applyAlignment="1"/>
    <xf numFmtId="3" fontId="10" fillId="7" borderId="11" xfId="0" applyNumberFormat="1" applyFont="1" applyFill="1" applyBorder="1" applyAlignment="1"/>
    <xf numFmtId="3" fontId="22" fillId="0" borderId="11" xfId="0" applyNumberFormat="1" applyFont="1" applyFill="1" applyBorder="1" applyAlignment="1"/>
    <xf numFmtId="3" fontId="10" fillId="0" borderId="11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10" fillId="7" borderId="11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12" fillId="4" borderId="11" xfId="0" applyNumberFormat="1" applyFont="1" applyFill="1" applyBorder="1" applyAlignment="1">
      <alignment horizontal="right"/>
    </xf>
    <xf numFmtId="3" fontId="12" fillId="7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3" fontId="10" fillId="7" borderId="13" xfId="0" applyNumberFormat="1" applyFont="1" applyFill="1" applyBorder="1" applyAlignment="1">
      <alignment horizontal="right"/>
    </xf>
    <xf numFmtId="3" fontId="23" fillId="2" borderId="15" xfId="0" applyNumberFormat="1" applyFont="1" applyFill="1" applyBorder="1" applyAlignment="1">
      <alignment horizontal="right"/>
    </xf>
    <xf numFmtId="3" fontId="45" fillId="0" borderId="13" xfId="0" applyNumberFormat="1" applyFont="1" applyBorder="1"/>
    <xf numFmtId="3" fontId="23" fillId="2" borderId="29" xfId="0" applyNumberFormat="1" applyFont="1" applyFill="1" applyBorder="1" applyAlignment="1">
      <alignment horizontal="right"/>
    </xf>
    <xf numFmtId="0" fontId="16" fillId="7" borderId="76" xfId="0" applyFont="1" applyFill="1" applyBorder="1" applyAlignment="1">
      <alignment horizontal="center"/>
    </xf>
    <xf numFmtId="0" fontId="67" fillId="7" borderId="76" xfId="0" applyFont="1" applyFill="1" applyBorder="1" applyAlignment="1">
      <alignment horizontal="center"/>
    </xf>
    <xf numFmtId="0" fontId="33" fillId="7" borderId="2" xfId="0" applyFont="1" applyFill="1" applyBorder="1" applyAlignment="1">
      <alignment wrapText="1"/>
    </xf>
    <xf numFmtId="49" fontId="24" fillId="6" borderId="76" xfId="0" applyNumberFormat="1" applyFont="1" applyFill="1" applyBorder="1" applyAlignment="1">
      <alignment horizontal="center"/>
    </xf>
    <xf numFmtId="3" fontId="23" fillId="6" borderId="8" xfId="0" applyNumberFormat="1" applyFont="1" applyFill="1" applyBorder="1" applyAlignment="1">
      <alignment horizontal="right"/>
    </xf>
    <xf numFmtId="3" fontId="23" fillId="6" borderId="11" xfId="0" applyNumberFormat="1" applyFont="1" applyFill="1" applyBorder="1" applyAlignment="1">
      <alignment horizontal="right"/>
    </xf>
    <xf numFmtId="3" fontId="4" fillId="0" borderId="16" xfId="0" applyNumberFormat="1" applyFont="1" applyFill="1" applyBorder="1"/>
    <xf numFmtId="3" fontId="4" fillId="7" borderId="9" xfId="0" applyNumberFormat="1" applyFont="1" applyFill="1" applyBorder="1" applyAlignment="1">
      <alignment horizontal="left" wrapText="1"/>
    </xf>
    <xf numFmtId="0" fontId="4" fillId="7" borderId="10" xfId="0" applyFont="1" applyFill="1" applyBorder="1" applyAlignment="1">
      <alignment wrapText="1"/>
    </xf>
    <xf numFmtId="0" fontId="11" fillId="2" borderId="75" xfId="0" applyFont="1" applyFill="1" applyBorder="1" applyAlignment="1">
      <alignment horizontal="right"/>
    </xf>
    <xf numFmtId="3" fontId="8" fillId="8" borderId="25" xfId="0" applyNumberFormat="1" applyFont="1" applyFill="1" applyBorder="1" applyAlignment="1">
      <alignment shrinkToFit="1"/>
    </xf>
    <xf numFmtId="3" fontId="43" fillId="5" borderId="11" xfId="0" applyNumberFormat="1" applyFont="1" applyFill="1" applyBorder="1"/>
    <xf numFmtId="4" fontId="4" fillId="2" borderId="20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wrapText="1"/>
    </xf>
    <xf numFmtId="3" fontId="4" fillId="2" borderId="46" xfId="0" applyNumberFormat="1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wrapText="1"/>
    </xf>
    <xf numFmtId="49" fontId="22" fillId="0" borderId="8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/>
    <xf numFmtId="4" fontId="0" fillId="0" borderId="107" xfId="0" applyNumberFormat="1" applyFill="1" applyBorder="1"/>
    <xf numFmtId="170" fontId="0" fillId="0" borderId="107" xfId="1" applyNumberFormat="1" applyFont="1" applyFill="1" applyBorder="1"/>
    <xf numFmtId="3" fontId="23" fillId="2" borderId="15" xfId="0" applyNumberFormat="1" applyFont="1" applyFill="1" applyBorder="1" applyAlignment="1"/>
    <xf numFmtId="3" fontId="10" fillId="7" borderId="11" xfId="0" applyNumberFormat="1" applyFont="1" applyFill="1" applyBorder="1"/>
    <xf numFmtId="3" fontId="23" fillId="2" borderId="11" xfId="0" applyNumberFormat="1" applyFont="1" applyFill="1" applyBorder="1" applyAlignment="1"/>
    <xf numFmtId="3" fontId="4" fillId="7" borderId="97" xfId="0" applyNumberFormat="1" applyFont="1" applyFill="1" applyBorder="1"/>
    <xf numFmtId="3" fontId="32" fillId="8" borderId="2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9" fillId="6" borderId="56" xfId="0" applyNumberFormat="1" applyFont="1" applyFill="1" applyBorder="1" applyAlignment="1" applyProtection="1">
      <alignment horizontal="center" wrapText="1"/>
      <protection locked="0"/>
    </xf>
    <xf numFmtId="0" fontId="12" fillId="7" borderId="2" xfId="0" applyFont="1" applyFill="1" applyBorder="1" applyAlignment="1"/>
    <xf numFmtId="0" fontId="4" fillId="7" borderId="2" xfId="0" applyFont="1" applyFill="1" applyBorder="1" applyAlignment="1">
      <alignment wrapText="1"/>
    </xf>
    <xf numFmtId="3" fontId="18" fillId="2" borderId="20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0" fillId="0" borderId="0" xfId="0" applyFont="1" applyFill="1"/>
    <xf numFmtId="0" fontId="4" fillId="0" borderId="7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49" fontId="4" fillId="4" borderId="51" xfId="0" applyNumberFormat="1" applyFont="1" applyFill="1" applyBorder="1" applyAlignment="1">
      <alignment horizontal="left"/>
    </xf>
    <xf numFmtId="1" fontId="4" fillId="0" borderId="97" xfId="0" applyNumberFormat="1" applyFont="1" applyFill="1" applyBorder="1" applyAlignment="1">
      <alignment horizontal="left"/>
    </xf>
    <xf numFmtId="0" fontId="4" fillId="0" borderId="53" xfId="0" applyFont="1" applyFill="1" applyBorder="1" applyAlignment="1">
      <alignment wrapText="1"/>
    </xf>
    <xf numFmtId="0" fontId="7" fillId="2" borderId="9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91" xfId="0" applyFont="1" applyFill="1" applyBorder="1" applyAlignment="1">
      <alignment horizontal="center"/>
    </xf>
    <xf numFmtId="16" fontId="11" fillId="0" borderId="70" xfId="0" applyNumberFormat="1" applyFont="1" applyFill="1" applyBorder="1" applyAlignment="1">
      <alignment horizontal="center"/>
    </xf>
    <xf numFmtId="49" fontId="11" fillId="0" borderId="79" xfId="0" applyNumberFormat="1" applyFont="1" applyFill="1" applyBorder="1" applyAlignment="1">
      <alignment horizontal="center"/>
    </xf>
    <xf numFmtId="0" fontId="11" fillId="0" borderId="79" xfId="0" applyFont="1" applyFill="1" applyBorder="1" applyAlignment="1">
      <alignment horizontal="center"/>
    </xf>
    <xf numFmtId="0" fontId="11" fillId="0" borderId="109" xfId="0" applyFont="1" applyFill="1" applyBorder="1" applyAlignment="1">
      <alignment horizontal="center"/>
    </xf>
    <xf numFmtId="4" fontId="11" fillId="0" borderId="51" xfId="0" applyNumberFormat="1" applyFont="1" applyFill="1" applyBorder="1" applyAlignment="1">
      <alignment horizontal="right"/>
    </xf>
    <xf numFmtId="0" fontId="4" fillId="0" borderId="109" xfId="0" applyFont="1" applyFill="1" applyBorder="1" applyAlignment="1">
      <alignment horizontal="left"/>
    </xf>
    <xf numFmtId="16" fontId="15" fillId="5" borderId="90" xfId="0" applyNumberFormat="1" applyFont="1" applyFill="1" applyBorder="1" applyAlignment="1">
      <alignment horizontal="center"/>
    </xf>
    <xf numFmtId="0" fontId="15" fillId="5" borderId="53" xfId="0" applyFont="1" applyFill="1" applyBorder="1" applyAlignment="1"/>
    <xf numFmtId="0" fontId="45" fillId="5" borderId="97" xfId="0" applyFont="1" applyFill="1" applyBorder="1" applyAlignment="1"/>
    <xf numFmtId="3" fontId="43" fillId="5" borderId="97" xfId="0" applyNumberFormat="1" applyFont="1" applyFill="1" applyBorder="1"/>
    <xf numFmtId="4" fontId="45" fillId="0" borderId="0" xfId="0" applyNumberFormat="1" applyFont="1" applyFill="1" applyBorder="1" applyAlignment="1"/>
    <xf numFmtId="0" fontId="4" fillId="0" borderId="70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/>
    <xf numFmtId="4" fontId="35" fillId="0" borderId="0" xfId="0" applyNumberFormat="1" applyFont="1" applyFill="1" applyBorder="1" applyAlignment="1"/>
    <xf numFmtId="3" fontId="35" fillId="0" borderId="0" xfId="0" applyNumberFormat="1" applyFont="1" applyFill="1" applyBorder="1" applyAlignment="1"/>
    <xf numFmtId="170" fontId="35" fillId="0" borderId="0" xfId="1" applyNumberFormat="1" applyFont="1" applyFill="1" applyBorder="1" applyAlignment="1"/>
    <xf numFmtId="4" fontId="4" fillId="0" borderId="53" xfId="0" applyNumberFormat="1" applyFont="1" applyFill="1" applyBorder="1" applyAlignment="1"/>
    <xf numFmtId="3" fontId="0" fillId="0" borderId="0" xfId="0" applyNumberFormat="1" applyFont="1" applyFill="1"/>
    <xf numFmtId="0" fontId="45" fillId="0" borderId="79" xfId="0" applyFont="1" applyFill="1" applyBorder="1" applyAlignment="1">
      <alignment horizontal="left"/>
    </xf>
    <xf numFmtId="4" fontId="45" fillId="0" borderId="15" xfId="0" applyNumberFormat="1" applyFont="1" applyFill="1" applyBorder="1" applyAlignment="1"/>
    <xf numFmtId="0" fontId="0" fillId="0" borderId="0" xfId="0" applyBorder="1" applyAlignment="1"/>
    <xf numFmtId="49" fontId="4" fillId="0" borderId="79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/>
    <xf numFmtId="4" fontId="8" fillId="8" borderId="45" xfId="0" applyNumberFormat="1" applyFont="1" applyFill="1" applyBorder="1" applyAlignment="1">
      <alignment horizontal="right" vertical="center"/>
    </xf>
    <xf numFmtId="4" fontId="11" fillId="7" borderId="7" xfId="0" applyNumberFormat="1" applyFont="1" applyFill="1" applyBorder="1" applyAlignment="1"/>
    <xf numFmtId="4" fontId="11" fillId="7" borderId="2" xfId="0" applyNumberFormat="1" applyFont="1" applyFill="1" applyBorder="1" applyAlignment="1"/>
    <xf numFmtId="4" fontId="9" fillId="6" borderId="57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wrapText="1"/>
    </xf>
    <xf numFmtId="0" fontId="68" fillId="0" borderId="0" xfId="0" applyFont="1"/>
    <xf numFmtId="0" fontId="69" fillId="0" borderId="0" xfId="0" applyFont="1"/>
    <xf numFmtId="0" fontId="4" fillId="0" borderId="92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79" xfId="0" applyFont="1" applyFill="1" applyBorder="1" applyAlignment="1">
      <alignment horizontal="right"/>
    </xf>
    <xf numFmtId="14" fontId="4" fillId="0" borderId="7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14" fontId="4" fillId="0" borderId="71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wrapText="1"/>
    </xf>
    <xf numFmtId="3" fontId="9" fillId="6" borderId="6" xfId="0" applyNumberFormat="1" applyFont="1" applyFill="1" applyBorder="1" applyAlignment="1">
      <alignment horizontal="center" wrapText="1"/>
    </xf>
    <xf numFmtId="3" fontId="9" fillId="6" borderId="7" xfId="0" applyNumberFormat="1" applyFont="1" applyFill="1" applyBorder="1" applyAlignment="1">
      <alignment horizontal="center" wrapText="1"/>
    </xf>
    <xf numFmtId="4" fontId="9" fillId="6" borderId="7" xfId="0" applyNumberFormat="1" applyFont="1" applyFill="1" applyBorder="1" applyAlignment="1">
      <alignment horizontal="center" wrapText="1"/>
    </xf>
    <xf numFmtId="16" fontId="16" fillId="0" borderId="7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right"/>
    </xf>
    <xf numFmtId="16" fontId="22" fillId="0" borderId="76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wrapText="1"/>
    </xf>
    <xf numFmtId="4" fontId="0" fillId="0" borderId="81" xfId="0" applyNumberFormat="1" applyBorder="1"/>
    <xf numFmtId="4" fontId="8" fillId="8" borderId="43" xfId="0" applyNumberFormat="1" applyFont="1" applyFill="1" applyBorder="1" applyAlignment="1">
      <alignment shrinkToFit="1"/>
    </xf>
    <xf numFmtId="4" fontId="4" fillId="0" borderId="15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/>
    <xf numFmtId="4" fontId="22" fillId="7" borderId="11" xfId="1" applyNumberFormat="1" applyFont="1" applyFill="1" applyBorder="1" applyAlignment="1">
      <alignment horizontal="right"/>
    </xf>
    <xf numFmtId="4" fontId="22" fillId="0" borderId="11" xfId="1" applyNumberFormat="1" applyFont="1" applyFill="1" applyBorder="1" applyAlignment="1">
      <alignment horizontal="right"/>
    </xf>
    <xf numFmtId="4" fontId="10" fillId="7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4" fontId="22" fillId="7" borderId="11" xfId="0" applyNumberFormat="1" applyFont="1" applyFill="1" applyBorder="1" applyAlignment="1">
      <alignment horizontal="right"/>
    </xf>
    <xf numFmtId="4" fontId="24" fillId="2" borderId="11" xfId="0" applyNumberFormat="1" applyFont="1" applyFill="1" applyBorder="1" applyAlignment="1">
      <alignment horizontal="right"/>
    </xf>
    <xf numFmtId="4" fontId="12" fillId="7" borderId="13" xfId="0" applyNumberFormat="1" applyFont="1" applyFill="1" applyBorder="1" applyAlignment="1">
      <alignment horizontal="right"/>
    </xf>
    <xf numFmtId="4" fontId="4" fillId="7" borderId="13" xfId="0" applyNumberFormat="1" applyFont="1" applyFill="1" applyBorder="1" applyAlignment="1">
      <alignment horizontal="right"/>
    </xf>
    <xf numFmtId="4" fontId="4" fillId="7" borderId="11" xfId="0" applyNumberFormat="1" applyFont="1" applyFill="1" applyBorder="1" applyAlignment="1">
      <alignment horizontal="right"/>
    </xf>
    <xf numFmtId="4" fontId="10" fillId="7" borderId="13" xfId="0" applyNumberFormat="1" applyFont="1" applyFill="1" applyBorder="1" applyAlignment="1">
      <alignment horizontal="right"/>
    </xf>
    <xf numFmtId="4" fontId="23" fillId="2" borderId="11" xfId="0" applyNumberFormat="1" applyFont="1" applyFill="1" applyBorder="1" applyAlignment="1">
      <alignment horizontal="right"/>
    </xf>
    <xf numFmtId="4" fontId="22" fillId="7" borderId="13" xfId="0" applyNumberFormat="1" applyFont="1" applyFill="1" applyBorder="1" applyAlignment="1">
      <alignment horizontal="right"/>
    </xf>
    <xf numFmtId="4" fontId="20" fillId="3" borderId="15" xfId="0" applyNumberFormat="1" applyFont="1" applyFill="1" applyBorder="1" applyAlignment="1"/>
    <xf numFmtId="4" fontId="22" fillId="0" borderId="97" xfId="0" applyNumberFormat="1" applyFont="1" applyFill="1" applyBorder="1" applyAlignment="1">
      <alignment horizontal="right"/>
    </xf>
    <xf numFmtId="4" fontId="8" fillId="8" borderId="29" xfId="0" applyNumberFormat="1" applyFont="1" applyFill="1" applyBorder="1" applyAlignment="1">
      <alignment shrinkToFit="1"/>
    </xf>
    <xf numFmtId="0" fontId="4" fillId="0" borderId="8" xfId="0" applyFont="1" applyFill="1" applyBorder="1" applyAlignment="1">
      <alignment horizontal="center" wrapText="1"/>
    </xf>
    <xf numFmtId="4" fontId="11" fillId="2" borderId="11" xfId="0" applyNumberFormat="1" applyFont="1" applyFill="1" applyBorder="1" applyAlignment="1">
      <alignment horizontal="right"/>
    </xf>
    <xf numFmtId="4" fontId="4" fillId="7" borderId="11" xfId="0" applyNumberFormat="1" applyFont="1" applyFill="1" applyBorder="1" applyAlignment="1"/>
    <xf numFmtId="4" fontId="13" fillId="3" borderId="11" xfId="0" applyNumberFormat="1" applyFont="1" applyFill="1" applyBorder="1" applyAlignment="1">
      <alignment horizontal="right"/>
    </xf>
    <xf numFmtId="4" fontId="8" fillId="8" borderId="25" xfId="0" applyNumberFormat="1" applyFont="1" applyFill="1" applyBorder="1" applyAlignment="1">
      <alignment shrinkToFit="1"/>
    </xf>
    <xf numFmtId="4" fontId="11" fillId="2" borderId="15" xfId="0" applyNumberFormat="1" applyFont="1" applyFill="1" applyBorder="1" applyAlignment="1"/>
    <xf numFmtId="4" fontId="50" fillId="2" borderId="11" xfId="0" applyNumberFormat="1" applyFont="1" applyFill="1" applyBorder="1" applyAlignment="1">
      <alignment horizontal="right"/>
    </xf>
    <xf numFmtId="4" fontId="4" fillId="7" borderId="11" xfId="0" applyNumberFormat="1" applyFont="1" applyFill="1" applyBorder="1"/>
    <xf numFmtId="4" fontId="8" fillId="8" borderId="25" xfId="0" applyNumberFormat="1" applyFont="1" applyFill="1" applyBorder="1" applyAlignment="1">
      <alignment horizontal="right" shrinkToFit="1"/>
    </xf>
    <xf numFmtId="4" fontId="13" fillId="5" borderId="11" xfId="0" applyNumberFormat="1" applyFont="1" applyFill="1" applyBorder="1" applyAlignment="1">
      <alignment horizontal="right"/>
    </xf>
    <xf numFmtId="4" fontId="4" fillId="7" borderId="60" xfId="0" applyNumberFormat="1" applyFont="1" applyFill="1" applyBorder="1" applyAlignment="1">
      <alignment horizontal="right"/>
    </xf>
    <xf numFmtId="4" fontId="9" fillId="7" borderId="61" xfId="0" applyNumberFormat="1" applyFont="1" applyFill="1" applyBorder="1" applyAlignment="1">
      <alignment horizontal="right" wrapText="1"/>
    </xf>
    <xf numFmtId="3" fontId="68" fillId="0" borderId="0" xfId="0" applyNumberFormat="1" applyFont="1" applyFill="1"/>
    <xf numFmtId="0" fontId="68" fillId="0" borderId="0" xfId="0" applyFont="1" applyFill="1"/>
    <xf numFmtId="0" fontId="70" fillId="0" borderId="76" xfId="0" applyFont="1" applyFill="1" applyBorder="1" applyAlignment="1">
      <alignment horizontal="center"/>
    </xf>
    <xf numFmtId="3" fontId="66" fillId="0" borderId="0" xfId="0" applyNumberFormat="1" applyFont="1"/>
    <xf numFmtId="4" fontId="23" fillId="2" borderId="15" xfId="0" applyNumberFormat="1" applyFont="1" applyFill="1" applyBorder="1" applyAlignment="1">
      <alignment horizontal="right"/>
    </xf>
    <xf numFmtId="4" fontId="12" fillId="7" borderId="11" xfId="0" applyNumberFormat="1" applyFont="1" applyFill="1" applyBorder="1" applyAlignment="1">
      <alignment horizontal="right"/>
    </xf>
    <xf numFmtId="4" fontId="11" fillId="2" borderId="15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 horizontal="right"/>
    </xf>
    <xf numFmtId="16" fontId="17" fillId="0" borderId="76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wrapText="1"/>
    </xf>
    <xf numFmtId="0" fontId="4" fillId="0" borderId="70" xfId="0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49" fontId="22" fillId="0" borderId="1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" fontId="70" fillId="0" borderId="76" xfId="0" applyNumberFormat="1" applyFont="1" applyFill="1" applyBorder="1" applyAlignment="1">
      <alignment horizontal="center"/>
    </xf>
    <xf numFmtId="0" fontId="66" fillId="0" borderId="76" xfId="0" applyFont="1" applyFill="1" applyBorder="1" applyAlignment="1">
      <alignment horizontal="center"/>
    </xf>
    <xf numFmtId="4" fontId="32" fillId="8" borderId="25" xfId="0" applyNumberFormat="1" applyFont="1" applyFill="1" applyBorder="1" applyAlignment="1"/>
    <xf numFmtId="4" fontId="24" fillId="0" borderId="11" xfId="0" applyNumberFormat="1" applyFont="1" applyFill="1" applyBorder="1" applyAlignment="1">
      <alignment horizontal="right"/>
    </xf>
    <xf numFmtId="4" fontId="23" fillId="0" borderId="97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/>
    <xf numFmtId="4" fontId="10" fillId="7" borderId="11" xfId="0" applyNumberFormat="1" applyFont="1" applyFill="1" applyBorder="1" applyAlignment="1"/>
    <xf numFmtId="4" fontId="22" fillId="7" borderId="11" xfId="0" applyNumberFormat="1" applyFont="1" applyFill="1" applyBorder="1" applyAlignment="1"/>
    <xf numFmtId="4" fontId="23" fillId="6" borderId="11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45" fillId="0" borderId="13" xfId="0" applyNumberFormat="1" applyFont="1" applyBorder="1"/>
    <xf numFmtId="4" fontId="23" fillId="2" borderId="29" xfId="0" applyNumberFormat="1" applyFont="1" applyFill="1" applyBorder="1" applyAlignment="1">
      <alignment horizontal="right"/>
    </xf>
    <xf numFmtId="4" fontId="16" fillId="7" borderId="11" xfId="0" applyNumberFormat="1" applyFont="1" applyFill="1" applyBorder="1" applyAlignment="1"/>
    <xf numFmtId="4" fontId="23" fillId="6" borderId="11" xfId="0" applyNumberFormat="1" applyFont="1" applyFill="1" applyBorder="1" applyAlignment="1"/>
    <xf numFmtId="4" fontId="22" fillId="7" borderId="97" xfId="0" applyNumberFormat="1" applyFont="1" applyFill="1" applyBorder="1" applyAlignment="1"/>
    <xf numFmtId="0" fontId="45" fillId="0" borderId="76" xfId="0" applyFont="1" applyFill="1" applyBorder="1"/>
    <xf numFmtId="3" fontId="45" fillId="0" borderId="8" xfId="0" applyNumberFormat="1" applyFont="1" applyFill="1" applyBorder="1"/>
    <xf numFmtId="3" fontId="45" fillId="0" borderId="11" xfId="0" applyNumberFormat="1" applyFont="1" applyFill="1" applyBorder="1"/>
    <xf numFmtId="0" fontId="24" fillId="9" borderId="76" xfId="0" applyFont="1" applyFill="1" applyBorder="1" applyAlignment="1">
      <alignment horizontal="center"/>
    </xf>
    <xf numFmtId="3" fontId="23" fillId="9" borderId="8" xfId="0" applyNumberFormat="1" applyFont="1" applyFill="1" applyBorder="1" applyAlignment="1">
      <alignment horizontal="right"/>
    </xf>
    <xf numFmtId="3" fontId="23" fillId="9" borderId="11" xfId="0" applyNumberFormat="1" applyFont="1" applyFill="1" applyBorder="1" applyAlignment="1">
      <alignment horizontal="right"/>
    </xf>
    <xf numFmtId="4" fontId="23" fillId="9" borderId="11" xfId="0" applyNumberFormat="1" applyFont="1" applyFill="1" applyBorder="1" applyAlignment="1">
      <alignment horizontal="right"/>
    </xf>
    <xf numFmtId="3" fontId="4" fillId="0" borderId="8" xfId="0" applyNumberFormat="1" applyFont="1" applyFill="1" applyBorder="1"/>
    <xf numFmtId="4" fontId="4" fillId="2" borderId="41" xfId="0" applyNumberFormat="1" applyFont="1" applyFill="1" applyBorder="1" applyAlignment="1">
      <alignment horizontal="center" vertical="center"/>
    </xf>
    <xf numFmtId="4" fontId="8" fillId="8" borderId="22" xfId="0" applyNumberFormat="1" applyFont="1" applyFill="1" applyBorder="1" applyAlignment="1">
      <alignment shrinkToFit="1"/>
    </xf>
    <xf numFmtId="4" fontId="11" fillId="2" borderId="6" xfId="0" applyNumberFormat="1" applyFont="1" applyFill="1" applyBorder="1" applyAlignment="1"/>
    <xf numFmtId="4" fontId="4" fillId="7" borderId="8" xfId="0" applyNumberFormat="1" applyFont="1" applyFill="1" applyBorder="1" applyAlignment="1"/>
    <xf numFmtId="4" fontId="4" fillId="0" borderId="8" xfId="0" applyNumberFormat="1" applyFont="1" applyFill="1" applyBorder="1" applyAlignment="1"/>
    <xf numFmtId="4" fontId="50" fillId="2" borderId="8" xfId="0" applyNumberFormat="1" applyFont="1" applyFill="1" applyBorder="1" applyAlignment="1">
      <alignment horizontal="right"/>
    </xf>
    <xf numFmtId="4" fontId="22" fillId="0" borderId="8" xfId="0" applyNumberFormat="1" applyFont="1" applyFill="1" applyBorder="1" applyAlignment="1">
      <alignment horizontal="right"/>
    </xf>
    <xf numFmtId="4" fontId="4" fillId="7" borderId="8" xfId="0" applyNumberFormat="1" applyFont="1" applyFill="1" applyBorder="1"/>
    <xf numFmtId="4" fontId="22" fillId="7" borderId="8" xfId="0" applyNumberFormat="1" applyFont="1" applyFill="1" applyBorder="1" applyAlignment="1">
      <alignment horizontal="right"/>
    </xf>
    <xf numFmtId="4" fontId="22" fillId="7" borderId="30" xfId="0" applyNumberFormat="1" applyFont="1" applyFill="1" applyBorder="1" applyAlignment="1">
      <alignment horizontal="right"/>
    </xf>
    <xf numFmtId="4" fontId="22" fillId="0" borderId="30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13" fillId="5" borderId="8" xfId="0" applyNumberFormat="1" applyFont="1" applyFill="1" applyBorder="1" applyAlignment="1">
      <alignment horizontal="right"/>
    </xf>
    <xf numFmtId="14" fontId="4" fillId="10" borderId="71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/>
    <xf numFmtId="0" fontId="4" fillId="10" borderId="9" xfId="0" applyFont="1" applyFill="1" applyBorder="1" applyAlignment="1">
      <alignment horizontal="left" wrapText="1"/>
    </xf>
    <xf numFmtId="0" fontId="4" fillId="10" borderId="10" xfId="0" applyFont="1" applyFill="1" applyBorder="1" applyAlignment="1">
      <alignment horizontal="left" wrapText="1"/>
    </xf>
    <xf numFmtId="3" fontId="4" fillId="10" borderId="8" xfId="0" applyNumberFormat="1" applyFont="1" applyFill="1" applyBorder="1" applyAlignment="1"/>
    <xf numFmtId="0" fontId="4" fillId="10" borderId="76" xfId="0" applyFont="1" applyFill="1" applyBorder="1" applyAlignment="1">
      <alignment horizontal="center"/>
    </xf>
    <xf numFmtId="49" fontId="4" fillId="10" borderId="8" xfId="0" applyNumberFormat="1" applyFont="1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4" fillId="10" borderId="2" xfId="0" applyFont="1" applyFill="1" applyBorder="1" applyAlignment="1"/>
    <xf numFmtId="4" fontId="4" fillId="10" borderId="11" xfId="0" applyNumberFormat="1" applyFont="1" applyFill="1" applyBorder="1" applyAlignment="1">
      <alignment horizontal="right"/>
    </xf>
    <xf numFmtId="4" fontId="4" fillId="10" borderId="8" xfId="0" applyNumberFormat="1" applyFont="1" applyFill="1" applyBorder="1" applyAlignment="1">
      <alignment horizontal="right"/>
    </xf>
    <xf numFmtId="4" fontId="18" fillId="2" borderId="41" xfId="0" applyNumberFormat="1" applyFont="1" applyFill="1" applyBorder="1" applyAlignment="1">
      <alignment horizontal="center" vertical="center"/>
    </xf>
    <xf numFmtId="4" fontId="8" fillId="8" borderId="35" xfId="0" applyNumberFormat="1" applyFont="1" applyFill="1" applyBorder="1" applyAlignment="1">
      <alignment shrinkToFit="1"/>
    </xf>
    <xf numFmtId="4" fontId="20" fillId="3" borderId="6" xfId="0" applyNumberFormat="1" applyFont="1" applyFill="1" applyBorder="1" applyAlignment="1"/>
    <xf numFmtId="4" fontId="22" fillId="0" borderId="51" xfId="0" applyNumberFormat="1" applyFont="1" applyFill="1" applyBorder="1" applyAlignment="1">
      <alignment horizontal="right"/>
    </xf>
    <xf numFmtId="4" fontId="23" fillId="0" borderId="6" xfId="0" applyNumberFormat="1" applyFont="1" applyFill="1" applyBorder="1" applyAlignment="1">
      <alignment horizontal="right"/>
    </xf>
    <xf numFmtId="4" fontId="23" fillId="0" borderId="8" xfId="0" applyNumberFormat="1" applyFont="1" applyFill="1" applyBorder="1" applyAlignment="1">
      <alignment horizontal="right"/>
    </xf>
    <xf numFmtId="4" fontId="23" fillId="2" borderId="6" xfId="0" applyNumberFormat="1" applyFont="1" applyFill="1" applyBorder="1" applyAlignment="1">
      <alignment horizontal="right"/>
    </xf>
    <xf numFmtId="4" fontId="22" fillId="3" borderId="8" xfId="0" applyNumberFormat="1" applyFont="1" applyFill="1" applyBorder="1" applyAlignment="1">
      <alignment horizontal="right"/>
    </xf>
    <xf numFmtId="4" fontId="12" fillId="7" borderId="9" xfId="0" applyNumberFormat="1" applyFont="1" applyFill="1" applyBorder="1" applyAlignment="1">
      <alignment horizontal="right"/>
    </xf>
    <xf numFmtId="4" fontId="32" fillId="8" borderId="22" xfId="0" applyNumberFormat="1" applyFont="1" applyFill="1" applyBorder="1" applyAlignment="1"/>
    <xf numFmtId="4" fontId="11" fillId="0" borderId="6" xfId="0" applyNumberFormat="1" applyFont="1" applyFill="1" applyBorder="1" applyAlignment="1"/>
    <xf numFmtId="4" fontId="24" fillId="0" borderId="8" xfId="0" applyNumberFormat="1" applyFont="1" applyFill="1" applyBorder="1" applyAlignment="1">
      <alignment horizontal="right"/>
    </xf>
    <xf numFmtId="4" fontId="23" fillId="0" borderId="51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/>
    <xf numFmtId="4" fontId="10" fillId="7" borderId="8" xfId="0" applyNumberFormat="1" applyFont="1" applyFill="1" applyBorder="1" applyAlignment="1"/>
    <xf numFmtId="4" fontId="23" fillId="6" borderId="8" xfId="0" applyNumberFormat="1" applyFont="1" applyFill="1" applyBorder="1" applyAlignment="1">
      <alignment horizontal="right"/>
    </xf>
    <xf numFmtId="4" fontId="10" fillId="7" borderId="8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>
      <alignment horizontal="right"/>
    </xf>
    <xf numFmtId="4" fontId="24" fillId="2" borderId="8" xfId="0" applyNumberFormat="1" applyFont="1" applyFill="1" applyBorder="1" applyAlignment="1">
      <alignment horizontal="right"/>
    </xf>
    <xf numFmtId="4" fontId="23" fillId="9" borderId="8" xfId="0" applyNumberFormat="1" applyFont="1" applyFill="1" applyBorder="1" applyAlignment="1">
      <alignment horizontal="right"/>
    </xf>
    <xf numFmtId="4" fontId="22" fillId="0" borderId="9" xfId="0" applyNumberFormat="1" applyFont="1" applyFill="1" applyBorder="1" applyAlignment="1">
      <alignment horizontal="right"/>
    </xf>
    <xf numFmtId="4" fontId="12" fillId="4" borderId="8" xfId="0" applyNumberFormat="1" applyFont="1" applyFill="1" applyBorder="1" applyAlignment="1">
      <alignment horizontal="right"/>
    </xf>
    <xf numFmtId="4" fontId="10" fillId="7" borderId="9" xfId="0" applyNumberFormat="1" applyFont="1" applyFill="1" applyBorder="1" applyAlignment="1">
      <alignment horizontal="right"/>
    </xf>
    <xf numFmtId="4" fontId="45" fillId="0" borderId="8" xfId="0" applyNumberFormat="1" applyFont="1" applyFill="1" applyBorder="1"/>
    <xf numFmtId="4" fontId="23" fillId="2" borderId="38" xfId="0" applyNumberFormat="1" applyFont="1" applyFill="1" applyBorder="1" applyAlignment="1">
      <alignment horizontal="right"/>
    </xf>
    <xf numFmtId="4" fontId="11" fillId="2" borderId="8" xfId="0" applyNumberFormat="1" applyFont="1" applyFill="1" applyBorder="1" applyAlignment="1"/>
    <xf numFmtId="4" fontId="16" fillId="7" borderId="8" xfId="0" applyNumberFormat="1" applyFont="1" applyFill="1" applyBorder="1" applyAlignment="1"/>
    <xf numFmtId="14" fontId="12" fillId="10" borderId="76" xfId="0" applyNumberFormat="1" applyFont="1" applyFill="1" applyBorder="1" applyAlignment="1">
      <alignment horizontal="center"/>
    </xf>
    <xf numFmtId="0" fontId="12" fillId="10" borderId="2" xfId="0" applyFont="1" applyFill="1" applyBorder="1" applyAlignment="1"/>
    <xf numFmtId="0" fontId="12" fillId="10" borderId="76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left"/>
    </xf>
    <xf numFmtId="16" fontId="12" fillId="10" borderId="76" xfId="0" applyNumberFormat="1" applyFont="1" applyFill="1" applyBorder="1" applyAlignment="1">
      <alignment horizontal="center"/>
    </xf>
    <xf numFmtId="49" fontId="4" fillId="10" borderId="8" xfId="0" applyNumberFormat="1" applyFont="1" applyFill="1" applyBorder="1" applyAlignment="1"/>
    <xf numFmtId="4" fontId="4" fillId="10" borderId="11" xfId="0" applyNumberFormat="1" applyFont="1" applyFill="1" applyBorder="1" applyAlignment="1"/>
    <xf numFmtId="4" fontId="4" fillId="10" borderId="8" xfId="0" applyNumberFormat="1" applyFont="1" applyFill="1" applyBorder="1" applyAlignment="1"/>
    <xf numFmtId="0" fontId="12" fillId="10" borderId="2" xfId="0" applyFont="1" applyFill="1" applyBorder="1" applyAlignment="1">
      <alignment wrapText="1"/>
    </xf>
    <xf numFmtId="16" fontId="4" fillId="10" borderId="76" xfId="0" applyNumberFormat="1" applyFont="1" applyFill="1" applyBorder="1" applyAlignment="1">
      <alignment horizontal="center"/>
    </xf>
    <xf numFmtId="49" fontId="12" fillId="10" borderId="79" xfId="0" applyNumberFormat="1" applyFont="1" applyFill="1" applyBorder="1" applyAlignment="1"/>
    <xf numFmtId="49" fontId="4" fillId="10" borderId="2" xfId="0" applyNumberFormat="1" applyFont="1" applyFill="1" applyBorder="1" applyAlignment="1">
      <alignment wrapText="1"/>
    </xf>
    <xf numFmtId="0" fontId="4" fillId="10" borderId="8" xfId="0" applyFont="1" applyFill="1" applyBorder="1" applyAlignment="1">
      <alignment wrapText="1"/>
    </xf>
    <xf numFmtId="4" fontId="4" fillId="10" borderId="7" xfId="0" applyNumberFormat="1" applyFont="1" applyFill="1" applyBorder="1" applyAlignment="1"/>
    <xf numFmtId="3" fontId="4" fillId="10" borderId="7" xfId="0" applyNumberFormat="1" applyFont="1" applyFill="1" applyBorder="1" applyAlignment="1"/>
    <xf numFmtId="1" fontId="4" fillId="10" borderId="8" xfId="0" applyNumberFormat="1" applyFont="1" applyFill="1" applyBorder="1" applyAlignment="1">
      <alignment horizontal="left"/>
    </xf>
    <xf numFmtId="3" fontId="4" fillId="10" borderId="9" xfId="0" applyNumberFormat="1" applyFont="1" applyFill="1" applyBorder="1" applyAlignment="1">
      <alignment horizontal="right"/>
    </xf>
    <xf numFmtId="3" fontId="4" fillId="10" borderId="8" xfId="0" applyNumberFormat="1" applyFont="1" applyFill="1" applyBorder="1" applyAlignment="1">
      <alignment horizontal="left" wrapText="1"/>
    </xf>
    <xf numFmtId="49" fontId="4" fillId="10" borderId="2" xfId="0" applyNumberFormat="1" applyFont="1" applyFill="1" applyBorder="1" applyAlignment="1">
      <alignment horizontal="left"/>
    </xf>
    <xf numFmtId="0" fontId="4" fillId="10" borderId="8" xfId="0" applyFont="1" applyFill="1" applyBorder="1" applyAlignment="1">
      <alignment horizontal="left" wrapText="1"/>
    </xf>
    <xf numFmtId="14" fontId="4" fillId="10" borderId="76" xfId="0" applyNumberFormat="1" applyFont="1" applyFill="1" applyBorder="1" applyAlignment="1">
      <alignment horizontal="center"/>
    </xf>
    <xf numFmtId="49" fontId="4" fillId="10" borderId="2" xfId="0" applyNumberFormat="1" applyFont="1" applyFill="1" applyBorder="1"/>
    <xf numFmtId="49" fontId="16" fillId="10" borderId="112" xfId="0" applyNumberFormat="1" applyFont="1" applyFill="1" applyBorder="1" applyAlignment="1">
      <alignment horizontal="center"/>
    </xf>
    <xf numFmtId="49" fontId="4" fillId="10" borderId="113" xfId="0" applyNumberFormat="1" applyFont="1" applyFill="1" applyBorder="1" applyAlignment="1">
      <alignment horizontal="left" wrapText="1"/>
    </xf>
    <xf numFmtId="0" fontId="4" fillId="10" borderId="113" xfId="0" applyFont="1" applyFill="1" applyBorder="1" applyAlignment="1">
      <alignment horizontal="left" wrapText="1"/>
    </xf>
    <xf numFmtId="4" fontId="22" fillId="10" borderId="113" xfId="0" applyNumberFormat="1" applyFont="1" applyFill="1" applyBorder="1" applyAlignment="1">
      <alignment horizontal="right"/>
    </xf>
    <xf numFmtId="3" fontId="45" fillId="10" borderId="107" xfId="0" applyNumberFormat="1" applyFont="1" applyFill="1" applyBorder="1"/>
    <xf numFmtId="4" fontId="45" fillId="10" borderId="107" xfId="0" applyNumberFormat="1" applyFont="1" applyFill="1" applyBorder="1"/>
    <xf numFmtId="49" fontId="4" fillId="10" borderId="8" xfId="0" applyNumberFormat="1" applyFont="1" applyFill="1" applyBorder="1" applyAlignment="1">
      <alignment horizontal="left" wrapText="1"/>
    </xf>
    <xf numFmtId="4" fontId="12" fillId="10" borderId="8" xfId="0" applyNumberFormat="1" applyFont="1" applyFill="1" applyBorder="1" applyAlignment="1">
      <alignment horizontal="right"/>
    </xf>
    <xf numFmtId="0" fontId="10" fillId="10" borderId="76" xfId="0" applyFont="1" applyFill="1" applyBorder="1" applyAlignment="1">
      <alignment horizontal="center"/>
    </xf>
    <xf numFmtId="49" fontId="22" fillId="10" borderId="8" xfId="0" applyNumberFormat="1" applyFont="1" applyFill="1" applyBorder="1" applyAlignment="1"/>
    <xf numFmtId="0" fontId="4" fillId="10" borderId="2" xfId="0" applyFont="1" applyFill="1" applyBorder="1" applyAlignment="1">
      <alignment horizontal="left" wrapText="1"/>
    </xf>
    <xf numFmtId="4" fontId="22" fillId="10" borderId="2" xfId="0" applyNumberFormat="1" applyFont="1" applyFill="1" applyBorder="1" applyAlignment="1">
      <alignment horizontal="right"/>
    </xf>
    <xf numFmtId="4" fontId="22" fillId="10" borderId="11" xfId="0" applyNumberFormat="1" applyFont="1" applyFill="1" applyBorder="1" applyAlignment="1">
      <alignment horizontal="right"/>
    </xf>
    <xf numFmtId="0" fontId="16" fillId="10" borderId="76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left" wrapText="1"/>
    </xf>
    <xf numFmtId="3" fontId="22" fillId="10" borderId="11" xfId="0" applyNumberFormat="1" applyFont="1" applyFill="1" applyBorder="1" applyAlignment="1">
      <alignment horizontal="right"/>
    </xf>
    <xf numFmtId="4" fontId="10" fillId="10" borderId="11" xfId="0" applyNumberFormat="1" applyFont="1" applyFill="1" applyBorder="1" applyAlignment="1">
      <alignment horizontal="right"/>
    </xf>
    <xf numFmtId="0" fontId="4" fillId="10" borderId="2" xfId="0" applyFont="1" applyFill="1" applyBorder="1" applyAlignment="1">
      <alignment wrapText="1"/>
    </xf>
    <xf numFmtId="16" fontId="10" fillId="10" borderId="76" xfId="0" applyNumberFormat="1" applyFont="1" applyFill="1" applyBorder="1" applyAlignment="1">
      <alignment horizontal="center"/>
    </xf>
    <xf numFmtId="49" fontId="22" fillId="10" borderId="2" xfId="0" applyNumberFormat="1" applyFont="1" applyFill="1" applyBorder="1" applyAlignment="1"/>
    <xf numFmtId="0" fontId="22" fillId="10" borderId="11" xfId="0" applyFont="1" applyFill="1" applyBorder="1" applyAlignment="1">
      <alignment wrapText="1"/>
    </xf>
    <xf numFmtId="16" fontId="12" fillId="10" borderId="79" xfId="0" applyNumberFormat="1" applyFont="1" applyFill="1" applyBorder="1" applyAlignment="1">
      <alignment horizontal="right"/>
    </xf>
    <xf numFmtId="49" fontId="4" fillId="10" borderId="8" xfId="0" applyNumberFormat="1" applyFont="1" applyFill="1" applyBorder="1" applyAlignment="1">
      <alignment horizontal="right"/>
    </xf>
    <xf numFmtId="0" fontId="4" fillId="10" borderId="11" xfId="0" applyFont="1" applyFill="1" applyBorder="1" applyAlignment="1">
      <alignment horizontal="right" wrapText="1"/>
    </xf>
    <xf numFmtId="3" fontId="12" fillId="10" borderId="8" xfId="0" applyNumberFormat="1" applyFont="1" applyFill="1" applyBorder="1" applyAlignment="1">
      <alignment horizontal="right"/>
    </xf>
    <xf numFmtId="49" fontId="22" fillId="10" borderId="2" xfId="0" applyNumberFormat="1" applyFont="1" applyFill="1" applyBorder="1" applyAlignment="1">
      <alignment horizontal="left"/>
    </xf>
    <xf numFmtId="0" fontId="33" fillId="10" borderId="2" xfId="0" applyFont="1" applyFill="1" applyBorder="1" applyAlignment="1">
      <alignment wrapText="1"/>
    </xf>
    <xf numFmtId="3" fontId="10" fillId="10" borderId="8" xfId="0" applyNumberFormat="1" applyFont="1" applyFill="1" applyBorder="1" applyAlignment="1"/>
    <xf numFmtId="3" fontId="10" fillId="10" borderId="11" xfId="0" applyNumberFormat="1" applyFont="1" applyFill="1" applyBorder="1" applyAlignment="1"/>
    <xf numFmtId="4" fontId="10" fillId="10" borderId="11" xfId="0" applyNumberFormat="1" applyFont="1" applyFill="1" applyBorder="1" applyAlignment="1"/>
    <xf numFmtId="3" fontId="4" fillId="10" borderId="6" xfId="0" applyNumberFormat="1" applyFont="1" applyFill="1" applyBorder="1" applyAlignment="1">
      <alignment horizontal="right"/>
    </xf>
    <xf numFmtId="3" fontId="4" fillId="10" borderId="6" xfId="0" applyNumberFormat="1" applyFont="1" applyFill="1" applyBorder="1" applyAlignment="1"/>
    <xf numFmtId="49" fontId="4" fillId="10" borderId="76" xfId="0" applyNumberFormat="1" applyFont="1" applyFill="1" applyBorder="1" applyAlignment="1">
      <alignment horizontal="center"/>
    </xf>
    <xf numFmtId="16" fontId="70" fillId="10" borderId="76" xfId="0" applyNumberFormat="1" applyFont="1" applyFill="1" applyBorder="1" applyAlignment="1">
      <alignment horizontal="center"/>
    </xf>
    <xf numFmtId="0" fontId="4" fillId="10" borderId="11" xfId="0" applyFont="1" applyFill="1" applyBorder="1" applyAlignment="1">
      <alignment wrapText="1"/>
    </xf>
    <xf numFmtId="3" fontId="66" fillId="10" borderId="6" xfId="0" applyNumberFormat="1" applyFont="1" applyFill="1" applyBorder="1" applyAlignment="1">
      <alignment horizontal="right"/>
    </xf>
    <xf numFmtId="16" fontId="22" fillId="10" borderId="76" xfId="0" applyNumberFormat="1" applyFont="1" applyFill="1" applyBorder="1" applyAlignment="1">
      <alignment horizontal="center"/>
    </xf>
    <xf numFmtId="0" fontId="22" fillId="10" borderId="8" xfId="0" applyFont="1" applyFill="1" applyBorder="1" applyAlignment="1">
      <alignment horizontal="left"/>
    </xf>
    <xf numFmtId="3" fontId="22" fillId="10" borderId="8" xfId="1" applyNumberFormat="1" applyFont="1" applyFill="1" applyBorder="1" applyAlignment="1">
      <alignment horizontal="right"/>
    </xf>
    <xf numFmtId="4" fontId="22" fillId="10" borderId="11" xfId="1" applyNumberFormat="1" applyFont="1" applyFill="1" applyBorder="1" applyAlignment="1">
      <alignment horizontal="right"/>
    </xf>
    <xf numFmtId="1" fontId="4" fillId="10" borderId="8" xfId="0" applyNumberFormat="1" applyFont="1" applyFill="1" applyBorder="1" applyAlignment="1">
      <alignment horizontal="left" wrapText="1"/>
    </xf>
    <xf numFmtId="3" fontId="22" fillId="10" borderId="11" xfId="0" applyNumberFormat="1" applyFont="1" applyFill="1" applyBorder="1" applyAlignment="1"/>
    <xf numFmtId="0" fontId="12" fillId="10" borderId="8" xfId="0" applyFont="1" applyFill="1" applyBorder="1" applyAlignment="1">
      <alignment horizontal="center"/>
    </xf>
    <xf numFmtId="3" fontId="4" fillId="1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9" fontId="16" fillId="10" borderId="108" xfId="0" applyNumberFormat="1" applyFont="1" applyFill="1" applyBorder="1" applyAlignment="1">
      <alignment horizontal="center"/>
    </xf>
    <xf numFmtId="49" fontId="4" fillId="10" borderId="36" xfId="0" applyNumberFormat="1" applyFont="1" applyFill="1" applyBorder="1" applyAlignment="1">
      <alignment horizontal="left" wrapText="1"/>
    </xf>
    <xf numFmtId="0" fontId="4" fillId="10" borderId="36" xfId="0" applyFont="1" applyFill="1" applyBorder="1" applyAlignment="1">
      <alignment horizontal="left" wrapText="1"/>
    </xf>
    <xf numFmtId="4" fontId="22" fillId="10" borderId="36" xfId="0" applyNumberFormat="1" applyFont="1" applyFill="1" applyBorder="1" applyAlignment="1">
      <alignment horizontal="right"/>
    </xf>
    <xf numFmtId="3" fontId="45" fillId="10" borderId="26" xfId="0" applyNumberFormat="1" applyFont="1" applyFill="1" applyBorder="1"/>
    <xf numFmtId="4" fontId="45" fillId="10" borderId="26" xfId="0" applyNumberFormat="1" applyFont="1" applyFill="1" applyBorder="1"/>
    <xf numFmtId="0" fontId="4" fillId="10" borderId="9" xfId="0" applyFont="1" applyFill="1" applyBorder="1" applyAlignment="1">
      <alignment horizontal="left"/>
    </xf>
    <xf numFmtId="4" fontId="4" fillId="10" borderId="10" xfId="0" applyNumberFormat="1" applyFont="1" applyFill="1" applyBorder="1" applyAlignment="1">
      <alignment horizontal="left" wrapText="1"/>
    </xf>
    <xf numFmtId="3" fontId="16" fillId="10" borderId="76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left" wrapText="1"/>
    </xf>
    <xf numFmtId="0" fontId="11" fillId="10" borderId="76" xfId="0" applyFont="1" applyFill="1" applyBorder="1" applyAlignment="1">
      <alignment horizontal="center"/>
    </xf>
    <xf numFmtId="3" fontId="22" fillId="10" borderId="8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left" wrapText="1"/>
    </xf>
    <xf numFmtId="3" fontId="4" fillId="10" borderId="2" xfId="0" applyNumberFormat="1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0" borderId="11" xfId="0" applyFont="1" applyFill="1" applyBorder="1" applyAlignment="1"/>
    <xf numFmtId="0" fontId="11" fillId="0" borderId="2" xfId="0" applyFont="1" applyFill="1" applyBorder="1" applyAlignment="1"/>
    <xf numFmtId="0" fontId="22" fillId="7" borderId="53" xfId="0" applyFont="1" applyFill="1" applyBorder="1" applyAlignment="1">
      <alignment wrapText="1"/>
    </xf>
    <xf numFmtId="49" fontId="11" fillId="3" borderId="2" xfId="0" applyNumberFormat="1" applyFont="1" applyFill="1" applyBorder="1" applyAlignment="1">
      <alignment horizontal="left"/>
    </xf>
    <xf numFmtId="0" fontId="4" fillId="5" borderId="2" xfId="0" applyFont="1" applyFill="1" applyBorder="1" applyAlignment="1">
      <alignment wrapText="1"/>
    </xf>
    <xf numFmtId="0" fontId="0" fillId="0" borderId="0" xfId="0" applyAlignment="1"/>
    <xf numFmtId="49" fontId="11" fillId="0" borderId="8" xfId="0" applyNumberFormat="1" applyFont="1" applyFill="1" applyBorder="1" applyAlignment="1">
      <alignment horizontal="left"/>
    </xf>
    <xf numFmtId="0" fontId="11" fillId="8" borderId="84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45" fillId="0" borderId="0" xfId="0" applyFont="1" applyBorder="1" applyAlignment="1"/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5" fillId="5" borderId="2" xfId="0" applyFont="1" applyFill="1" applyBorder="1" applyAlignment="1"/>
    <xf numFmtId="0" fontId="0" fillId="5" borderId="11" xfId="0" applyFill="1" applyBorder="1" applyAlignment="1"/>
    <xf numFmtId="49" fontId="12" fillId="10" borderId="76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3" fontId="18" fillId="2" borderId="13" xfId="0" applyNumberFormat="1" applyFont="1" applyFill="1" applyBorder="1" applyAlignment="1">
      <alignment horizontal="center" vertical="center"/>
    </xf>
    <xf numFmtId="3" fontId="8" fillId="8" borderId="39" xfId="0" applyNumberFormat="1" applyFont="1" applyFill="1" applyBorder="1" applyAlignment="1">
      <alignment horizontal="right" vertical="center"/>
    </xf>
    <xf numFmtId="3" fontId="11" fillId="7" borderId="15" xfId="0" applyNumberFormat="1" applyFont="1" applyFill="1" applyBorder="1" applyAlignment="1"/>
    <xf numFmtId="3" fontId="11" fillId="7" borderId="11" xfId="0" applyNumberFormat="1" applyFont="1" applyFill="1" applyBorder="1" applyAlignment="1"/>
    <xf numFmtId="3" fontId="8" fillId="8" borderId="25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 horizontal="right" shrinkToFit="1"/>
    </xf>
    <xf numFmtId="3" fontId="4" fillId="10" borderId="15" xfId="0" applyNumberFormat="1" applyFont="1" applyFill="1" applyBorder="1" applyAlignment="1"/>
    <xf numFmtId="3" fontId="4" fillId="7" borderId="15" xfId="0" applyNumberFormat="1" applyFont="1" applyFill="1" applyBorder="1" applyAlignment="1"/>
    <xf numFmtId="3" fontId="4" fillId="0" borderId="15" xfId="0" applyNumberFormat="1" applyFont="1" applyFill="1" applyBorder="1" applyAlignment="1"/>
    <xf numFmtId="3" fontId="11" fillId="2" borderId="11" xfId="0" applyNumberFormat="1" applyFont="1" applyFill="1" applyBorder="1" applyAlignment="1">
      <alignment horizontal="right" shrinkToFit="1"/>
    </xf>
    <xf numFmtId="3" fontId="12" fillId="3" borderId="11" xfId="0" applyNumberFormat="1" applyFont="1" applyFill="1" applyBorder="1" applyAlignment="1">
      <alignment horizontal="right" shrinkToFit="1"/>
    </xf>
    <xf numFmtId="3" fontId="8" fillId="8" borderId="32" xfId="0" applyNumberFormat="1" applyFont="1" applyFill="1" applyBorder="1" applyAlignment="1">
      <alignment horizontal="right"/>
    </xf>
    <xf numFmtId="3" fontId="11" fillId="2" borderId="33" xfId="0" applyNumberFormat="1" applyFont="1" applyFill="1" applyBorder="1" applyAlignment="1">
      <alignment horizontal="right" shrinkToFit="1"/>
    </xf>
    <xf numFmtId="3" fontId="4" fillId="7" borderId="17" xfId="0" applyNumberFormat="1" applyFont="1" applyFill="1" applyBorder="1" applyAlignment="1"/>
    <xf numFmtId="4" fontId="11" fillId="2" borderId="6" xfId="0" applyNumberFormat="1" applyFont="1" applyFill="1" applyBorder="1" applyAlignment="1">
      <alignment horizontal="right" shrinkToFit="1"/>
    </xf>
    <xf numFmtId="0" fontId="18" fillId="2" borderId="10" xfId="0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4" fontId="4" fillId="10" borderId="6" xfId="0" applyNumberFormat="1" applyFont="1" applyFill="1" applyBorder="1" applyAlignment="1"/>
    <xf numFmtId="4" fontId="4" fillId="7" borderId="6" xfId="0" applyNumberFormat="1" applyFont="1" applyFill="1" applyBorder="1" applyAlignment="1"/>
    <xf numFmtId="4" fontId="4" fillId="0" borderId="6" xfId="0" applyNumberFormat="1" applyFont="1" applyFill="1" applyBorder="1" applyAlignment="1"/>
    <xf numFmtId="4" fontId="11" fillId="2" borderId="8" xfId="0" applyNumberFormat="1" applyFont="1" applyFill="1" applyBorder="1" applyAlignment="1">
      <alignment horizontal="right" shrinkToFit="1"/>
    </xf>
    <xf numFmtId="4" fontId="12" fillId="3" borderId="8" xfId="0" applyNumberFormat="1" applyFont="1" applyFill="1" applyBorder="1" applyAlignment="1">
      <alignment horizontal="right" shrinkToFit="1"/>
    </xf>
    <xf numFmtId="49" fontId="12" fillId="0" borderId="109" xfId="0" applyNumberFormat="1" applyFont="1" applyFill="1" applyBorder="1" applyAlignment="1">
      <alignment horizontal="left"/>
    </xf>
    <xf numFmtId="49" fontId="4" fillId="0" borderId="53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horizontal="left" wrapText="1"/>
    </xf>
    <xf numFmtId="4" fontId="4" fillId="7" borderId="53" xfId="0" applyNumberFormat="1" applyFont="1" applyFill="1" applyBorder="1" applyAlignment="1"/>
    <xf numFmtId="4" fontId="4" fillId="7" borderId="51" xfId="0" applyNumberFormat="1" applyFont="1" applyFill="1" applyBorder="1" applyAlignment="1"/>
    <xf numFmtId="3" fontId="4" fillId="7" borderId="98" xfId="0" applyNumberFormat="1" applyFont="1" applyFill="1" applyBorder="1" applyAlignment="1"/>
    <xf numFmtId="3" fontId="4" fillId="7" borderId="53" xfId="0" applyNumberFormat="1" applyFont="1" applyFill="1" applyBorder="1" applyAlignment="1"/>
    <xf numFmtId="4" fontId="8" fillId="0" borderId="0" xfId="0" applyNumberFormat="1" applyFont="1" applyFill="1" applyBorder="1" applyAlignment="1">
      <alignment shrinkToFit="1"/>
    </xf>
    <xf numFmtId="167" fontId="8" fillId="0" borderId="0" xfId="0" applyNumberFormat="1" applyFont="1" applyFill="1" applyBorder="1" applyAlignment="1">
      <alignment shrinkToFit="1"/>
    </xf>
    <xf numFmtId="4" fontId="11" fillId="7" borderId="53" xfId="0" applyNumberFormat="1" applyFont="1" applyFill="1" applyBorder="1" applyAlignment="1"/>
    <xf numFmtId="4" fontId="11" fillId="7" borderId="51" xfId="0" applyNumberFormat="1" applyFont="1" applyFill="1" applyBorder="1" applyAlignment="1"/>
    <xf numFmtId="3" fontId="11" fillId="7" borderId="97" xfId="0" applyNumberFormat="1" applyFont="1" applyFill="1" applyBorder="1" applyAlignment="1"/>
    <xf numFmtId="3" fontId="11" fillId="7" borderId="53" xfId="0" applyNumberFormat="1" applyFont="1" applyFill="1" applyBorder="1" applyAlignment="1"/>
    <xf numFmtId="0" fontId="12" fillId="0" borderId="90" xfId="0" applyFont="1" applyFill="1" applyBorder="1" applyAlignment="1">
      <alignment horizontal="center"/>
    </xf>
    <xf numFmtId="49" fontId="4" fillId="0" borderId="51" xfId="0" applyNumberFormat="1" applyFont="1" applyFill="1" applyBorder="1" applyAlignment="1"/>
    <xf numFmtId="0" fontId="12" fillId="0" borderId="51" xfId="0" applyFont="1" applyFill="1" applyBorder="1" applyAlignment="1">
      <alignment horizontal="left"/>
    </xf>
    <xf numFmtId="0" fontId="12" fillId="0" borderId="51" xfId="0" applyFont="1" applyFill="1" applyBorder="1"/>
    <xf numFmtId="3" fontId="4" fillId="7" borderId="97" xfId="0" applyNumberFormat="1" applyFont="1" applyFill="1" applyBorder="1" applyAlignment="1"/>
    <xf numFmtId="170" fontId="4" fillId="2" borderId="101" xfId="1" applyNumberFormat="1" applyFont="1" applyFill="1" applyBorder="1" applyAlignment="1">
      <alignment horizontal="center" vertical="center"/>
    </xf>
    <xf numFmtId="170" fontId="11" fillId="2" borderId="19" xfId="1" applyNumberFormat="1" applyFont="1" applyFill="1" applyBorder="1" applyAlignment="1">
      <alignment horizontal="right"/>
    </xf>
    <xf numFmtId="170" fontId="8" fillId="8" borderId="28" xfId="1" applyNumberFormat="1" applyFont="1" applyFill="1" applyBorder="1" applyAlignment="1">
      <alignment shrinkToFit="1"/>
    </xf>
    <xf numFmtId="170" fontId="11" fillId="2" borderId="19" xfId="0" applyNumberFormat="1" applyFont="1" applyFill="1" applyBorder="1" applyAlignment="1"/>
    <xf numFmtId="170" fontId="4" fillId="3" borderId="18" xfId="1" applyNumberFormat="1" applyFont="1" applyFill="1" applyBorder="1" applyAlignment="1"/>
    <xf numFmtId="170" fontId="4" fillId="7" borderId="18" xfId="1" applyNumberFormat="1" applyFont="1" applyFill="1" applyBorder="1" applyAlignment="1"/>
    <xf numFmtId="170" fontId="4" fillId="3" borderId="18" xfId="1" applyNumberFormat="1" applyFont="1" applyFill="1" applyBorder="1"/>
    <xf numFmtId="170" fontId="4" fillId="0" borderId="18" xfId="1" applyNumberFormat="1" applyFont="1" applyFill="1" applyBorder="1"/>
    <xf numFmtId="170" fontId="4" fillId="7" borderId="18" xfId="1" applyNumberFormat="1" applyFont="1" applyFill="1" applyBorder="1"/>
    <xf numFmtId="170" fontId="4" fillId="0" borderId="18" xfId="1" applyNumberFormat="1" applyFont="1" applyFill="1" applyBorder="1" applyAlignment="1">
      <alignment horizontal="right"/>
    </xf>
    <xf numFmtId="170" fontId="4" fillId="2" borderId="20" xfId="1" applyNumberFormat="1" applyFont="1" applyFill="1" applyBorder="1" applyAlignment="1">
      <alignment horizontal="center" vertical="center"/>
    </xf>
    <xf numFmtId="170" fontId="8" fillId="8" borderId="29" xfId="1" applyNumberFormat="1" applyFont="1" applyFill="1" applyBorder="1" applyAlignment="1">
      <alignment shrinkToFit="1"/>
    </xf>
    <xf numFmtId="170" fontId="11" fillId="2" borderId="15" xfId="0" applyNumberFormat="1" applyFont="1" applyFill="1" applyBorder="1" applyAlignment="1"/>
    <xf numFmtId="170" fontId="4" fillId="3" borderId="11" xfId="1" applyNumberFormat="1" applyFont="1" applyFill="1" applyBorder="1" applyAlignment="1"/>
    <xf numFmtId="170" fontId="4" fillId="7" borderId="11" xfId="1" applyNumberFormat="1" applyFont="1" applyFill="1" applyBorder="1" applyAlignment="1"/>
    <xf numFmtId="170" fontId="4" fillId="3" borderId="11" xfId="1" applyNumberFormat="1" applyFont="1" applyFill="1" applyBorder="1"/>
    <xf numFmtId="170" fontId="4" fillId="0" borderId="11" xfId="1" applyNumberFormat="1" applyFont="1" applyFill="1" applyBorder="1"/>
    <xf numFmtId="170" fontId="4" fillId="7" borderId="11" xfId="1" applyNumberFormat="1" applyFont="1" applyFill="1" applyBorder="1"/>
    <xf numFmtId="170" fontId="11" fillId="2" borderId="15" xfId="1" applyNumberFormat="1" applyFont="1" applyFill="1" applyBorder="1" applyAlignment="1">
      <alignment horizontal="right"/>
    </xf>
    <xf numFmtId="170" fontId="4" fillId="0" borderId="11" xfId="1" applyNumberFormat="1" applyFont="1" applyFill="1" applyBorder="1" applyAlignment="1">
      <alignment horizontal="right"/>
    </xf>
    <xf numFmtId="170" fontId="8" fillId="8" borderId="25" xfId="1" applyNumberFormat="1" applyFont="1" applyFill="1" applyBorder="1" applyAlignment="1"/>
    <xf numFmtId="170" fontId="11" fillId="0" borderId="15" xfId="1" applyNumberFormat="1" applyFont="1" applyFill="1" applyBorder="1" applyAlignment="1"/>
    <xf numFmtId="170" fontId="4" fillId="5" borderId="11" xfId="1" applyNumberFormat="1" applyFont="1" applyFill="1" applyBorder="1" applyAlignment="1"/>
    <xf numFmtId="170" fontId="4" fillId="5" borderId="11" xfId="1" applyNumberFormat="1" applyFont="1" applyFill="1" applyBorder="1"/>
    <xf numFmtId="170" fontId="11" fillId="0" borderId="15" xfId="1" applyNumberFormat="1" applyFont="1" applyFill="1" applyBorder="1" applyAlignment="1">
      <alignment horizontal="right"/>
    </xf>
    <xf numFmtId="4" fontId="9" fillId="6" borderId="62" xfId="0" applyNumberFormat="1" applyFont="1" applyFill="1" applyBorder="1" applyAlignment="1">
      <alignment horizontal="center" wrapText="1"/>
    </xf>
    <xf numFmtId="4" fontId="8" fillId="8" borderId="39" xfId="0" applyNumberFormat="1" applyFont="1" applyFill="1" applyBorder="1" applyAlignment="1">
      <alignment shrinkToFit="1"/>
    </xf>
    <xf numFmtId="4" fontId="9" fillId="6" borderId="56" xfId="0" applyNumberFormat="1" applyFont="1" applyFill="1" applyBorder="1" applyAlignment="1">
      <alignment horizontal="center" wrapText="1"/>
    </xf>
    <xf numFmtId="3" fontId="8" fillId="8" borderId="29" xfId="0" applyNumberFormat="1" applyFont="1" applyFill="1" applyBorder="1" applyAlignment="1">
      <alignment shrinkToFit="1"/>
    </xf>
    <xf numFmtId="3" fontId="4" fillId="3" borderId="11" xfId="0" applyNumberFormat="1" applyFont="1" applyFill="1" applyBorder="1" applyAlignment="1"/>
    <xf numFmtId="3" fontId="4" fillId="7" borderId="11" xfId="0" applyNumberFormat="1" applyFont="1" applyFill="1" applyBorder="1" applyAlignment="1"/>
    <xf numFmtId="3" fontId="4" fillId="3" borderId="11" xfId="0" applyNumberFormat="1" applyFont="1" applyFill="1" applyBorder="1"/>
    <xf numFmtId="3" fontId="4" fillId="0" borderId="11" xfId="0" applyNumberFormat="1" applyFont="1" applyFill="1" applyBorder="1"/>
    <xf numFmtId="3" fontId="11" fillId="2" borderId="15" xfId="0" applyNumberFormat="1" applyFont="1" applyFill="1" applyBorder="1" applyAlignment="1">
      <alignment horizontal="right"/>
    </xf>
    <xf numFmtId="3" fontId="4" fillId="7" borderId="11" xfId="0" applyNumberFormat="1" applyFont="1" applyFill="1" applyBorder="1"/>
    <xf numFmtId="4" fontId="8" fillId="8" borderId="42" xfId="0" applyNumberFormat="1" applyFont="1" applyFill="1" applyBorder="1" applyAlignment="1">
      <alignment shrinkToFit="1"/>
    </xf>
    <xf numFmtId="168" fontId="4" fillId="2" borderId="41" xfId="1" applyNumberFormat="1" applyFont="1" applyFill="1" applyBorder="1" applyAlignment="1">
      <alignment horizontal="center" vertical="center"/>
    </xf>
    <xf numFmtId="169" fontId="11" fillId="2" borderId="6" xfId="1" applyNumberFormat="1" applyFont="1" applyFill="1" applyBorder="1" applyAlignment="1">
      <alignment horizontal="right"/>
    </xf>
    <xf numFmtId="169" fontId="12" fillId="4" borderId="8" xfId="1" applyNumberFormat="1" applyFont="1" applyFill="1" applyBorder="1" applyAlignment="1">
      <alignment horizontal="right"/>
    </xf>
    <xf numFmtId="170" fontId="4" fillId="2" borderId="41" xfId="1" applyNumberFormat="1" applyFont="1" applyFill="1" applyBorder="1" applyAlignment="1">
      <alignment horizontal="center" vertical="center"/>
    </xf>
    <xf numFmtId="170" fontId="8" fillId="8" borderId="42" xfId="0" applyNumberFormat="1" applyFont="1" applyFill="1" applyBorder="1" applyAlignment="1">
      <alignment shrinkToFit="1"/>
    </xf>
    <xf numFmtId="170" fontId="11" fillId="2" borderId="6" xfId="1" applyNumberFormat="1" applyFont="1" applyFill="1" applyBorder="1" applyAlignment="1">
      <alignment horizontal="right"/>
    </xf>
    <xf numFmtId="170" fontId="12" fillId="4" borderId="8" xfId="1" applyNumberFormat="1" applyFont="1" applyFill="1" applyBorder="1" applyAlignment="1">
      <alignment horizontal="right"/>
    </xf>
    <xf numFmtId="169" fontId="8" fillId="8" borderId="38" xfId="1" applyNumberFormat="1" applyFont="1" applyFill="1" applyBorder="1" applyAlignment="1">
      <alignment shrinkToFit="1"/>
    </xf>
    <xf numFmtId="169" fontId="11" fillId="2" borderId="6" xfId="0" applyNumberFormat="1" applyFont="1" applyFill="1" applyBorder="1" applyAlignment="1"/>
    <xf numFmtId="169" fontId="4" fillId="3" borderId="8" xfId="1" applyNumberFormat="1" applyFont="1" applyFill="1" applyBorder="1" applyAlignment="1"/>
    <xf numFmtId="169" fontId="4" fillId="7" borderId="8" xfId="1" applyNumberFormat="1" applyFont="1" applyFill="1" applyBorder="1" applyAlignment="1"/>
    <xf numFmtId="169" fontId="4" fillId="3" borderId="8" xfId="1" applyNumberFormat="1" applyFont="1" applyFill="1" applyBorder="1"/>
    <xf numFmtId="169" fontId="4" fillId="0" borderId="8" xfId="1" applyNumberFormat="1" applyFont="1" applyFill="1" applyBorder="1"/>
    <xf numFmtId="4" fontId="11" fillId="2" borderId="6" xfId="1" applyNumberFormat="1" applyFont="1" applyFill="1" applyBorder="1" applyAlignment="1">
      <alignment horizontal="right"/>
    </xf>
    <xf numFmtId="4" fontId="4" fillId="0" borderId="8" xfId="1" applyNumberFormat="1" applyFont="1" applyFill="1" applyBorder="1"/>
    <xf numFmtId="4" fontId="4" fillId="7" borderId="8" xfId="1" applyNumberFormat="1" applyFont="1" applyFill="1" applyBorder="1"/>
    <xf numFmtId="4" fontId="4" fillId="0" borderId="8" xfId="1" applyNumberFormat="1" applyFont="1" applyFill="1" applyBorder="1" applyAlignment="1">
      <alignment horizontal="right"/>
    </xf>
    <xf numFmtId="170" fontId="8" fillId="8" borderId="38" xfId="1" applyNumberFormat="1" applyFont="1" applyFill="1" applyBorder="1" applyAlignment="1">
      <alignment shrinkToFit="1"/>
    </xf>
    <xf numFmtId="170" fontId="11" fillId="2" borderId="6" xfId="0" applyNumberFormat="1" applyFont="1" applyFill="1" applyBorder="1" applyAlignment="1"/>
    <xf numFmtId="170" fontId="4" fillId="3" borderId="8" xfId="1" applyNumberFormat="1" applyFont="1" applyFill="1" applyBorder="1" applyAlignment="1"/>
    <xf numFmtId="170" fontId="4" fillId="7" borderId="8" xfId="1" applyNumberFormat="1" applyFont="1" applyFill="1" applyBorder="1" applyAlignment="1"/>
    <xf numFmtId="170" fontId="4" fillId="3" borderId="8" xfId="1" applyNumberFormat="1" applyFont="1" applyFill="1" applyBorder="1"/>
    <xf numFmtId="170" fontId="4" fillId="0" borderId="8" xfId="1" applyNumberFormat="1" applyFont="1" applyFill="1" applyBorder="1"/>
    <xf numFmtId="170" fontId="4" fillId="7" borderId="8" xfId="1" applyNumberFormat="1" applyFont="1" applyFill="1" applyBorder="1"/>
    <xf numFmtId="170" fontId="4" fillId="0" borderId="8" xfId="1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/>
    <xf numFmtId="4" fontId="4" fillId="5" borderId="8" xfId="0" applyNumberFormat="1" applyFont="1" applyFill="1" applyBorder="1"/>
    <xf numFmtId="170" fontId="8" fillId="8" borderId="22" xfId="1" applyNumberFormat="1" applyFont="1" applyFill="1" applyBorder="1" applyAlignment="1"/>
    <xf numFmtId="170" fontId="11" fillId="0" borderId="6" xfId="1" applyNumberFormat="1" applyFont="1" applyFill="1" applyBorder="1" applyAlignment="1"/>
    <xf numFmtId="170" fontId="4" fillId="5" borderId="8" xfId="1" applyNumberFormat="1" applyFont="1" applyFill="1" applyBorder="1" applyAlignment="1"/>
    <xf numFmtId="170" fontId="4" fillId="5" borderId="8" xfId="1" applyNumberFormat="1" applyFont="1" applyFill="1" applyBorder="1"/>
    <xf numFmtId="170" fontId="11" fillId="0" borderId="6" xfId="1" applyNumberFormat="1" applyFont="1" applyFill="1" applyBorder="1" applyAlignment="1">
      <alignment horizontal="right"/>
    </xf>
    <xf numFmtId="170" fontId="8" fillId="0" borderId="0" xfId="1" applyNumberFormat="1" applyFont="1" applyFill="1" applyBorder="1" applyAlignment="1"/>
    <xf numFmtId="4" fontId="9" fillId="6" borderId="116" xfId="0" applyNumberFormat="1" applyFont="1" applyFill="1" applyBorder="1" applyAlignment="1">
      <alignment horizontal="center" wrapText="1"/>
    </xf>
    <xf numFmtId="4" fontId="18" fillId="2" borderId="115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/>
    </xf>
    <xf numFmtId="0" fontId="15" fillId="7" borderId="76" xfId="0" applyFont="1" applyFill="1" applyBorder="1" applyAlignment="1">
      <alignment horizontal="center"/>
    </xf>
    <xf numFmtId="49" fontId="15" fillId="5" borderId="76" xfId="0" applyNumberFormat="1" applyFont="1" applyFill="1" applyBorder="1" applyAlignment="1">
      <alignment horizontal="center"/>
    </xf>
    <xf numFmtId="4" fontId="11" fillId="0" borderId="113" xfId="0" applyNumberFormat="1" applyFont="1" applyFill="1" applyBorder="1" applyAlignment="1">
      <alignment horizontal="right"/>
    </xf>
    <xf numFmtId="170" fontId="11" fillId="0" borderId="113" xfId="1" applyNumberFormat="1" applyFont="1" applyFill="1" applyBorder="1" applyAlignment="1">
      <alignment horizontal="right"/>
    </xf>
    <xf numFmtId="170" fontId="11" fillId="0" borderId="107" xfId="1" applyNumberFormat="1" applyFont="1" applyFill="1" applyBorder="1" applyAlignment="1">
      <alignment horizontal="right"/>
    </xf>
    <xf numFmtId="0" fontId="15" fillId="3" borderId="76" xfId="0" applyFont="1" applyFill="1" applyBorder="1" applyAlignment="1">
      <alignment horizontal="center"/>
    </xf>
    <xf numFmtId="49" fontId="15" fillId="3" borderId="76" xfId="0" applyNumberFormat="1" applyFont="1" applyFill="1" applyBorder="1" applyAlignment="1">
      <alignment horizontal="center"/>
    </xf>
    <xf numFmtId="49" fontId="4" fillId="0" borderId="76" xfId="0" applyNumberFormat="1" applyFont="1" applyFill="1" applyBorder="1" applyAlignment="1">
      <alignment horizontal="left"/>
    </xf>
    <xf numFmtId="49" fontId="12" fillId="0" borderId="76" xfId="0" applyNumberFormat="1" applyFont="1" applyFill="1" applyBorder="1" applyAlignment="1">
      <alignment horizontal="left"/>
    </xf>
    <xf numFmtId="49" fontId="12" fillId="4" borderId="76" xfId="0" applyNumberFormat="1" applyFont="1" applyFill="1" applyBorder="1" applyAlignment="1">
      <alignment horizontal="left"/>
    </xf>
    <xf numFmtId="49" fontId="17" fillId="4" borderId="76" xfId="0" applyNumberFormat="1" applyFont="1" applyFill="1" applyBorder="1" applyAlignment="1">
      <alignment horizontal="left"/>
    </xf>
    <xf numFmtId="49" fontId="17" fillId="0" borderId="76" xfId="0" applyNumberFormat="1" applyFont="1" applyFill="1" applyBorder="1" applyAlignment="1">
      <alignment horizontal="left"/>
    </xf>
    <xf numFmtId="49" fontId="4" fillId="7" borderId="90" xfId="0" applyNumberFormat="1" applyFont="1" applyFill="1" applyBorder="1" applyAlignment="1">
      <alignment horizontal="left"/>
    </xf>
    <xf numFmtId="49" fontId="4" fillId="7" borderId="51" xfId="0" applyNumberFormat="1" applyFont="1" applyFill="1" applyBorder="1" applyAlignment="1">
      <alignment horizontal="left" wrapText="1"/>
    </xf>
    <xf numFmtId="4" fontId="4" fillId="7" borderId="51" xfId="1" applyNumberFormat="1" applyFont="1" applyFill="1" applyBorder="1"/>
    <xf numFmtId="170" fontId="4" fillId="7" borderId="106" xfId="1" applyNumberFormat="1" applyFont="1" applyFill="1" applyBorder="1"/>
    <xf numFmtId="170" fontId="4" fillId="7" borderId="51" xfId="1" applyNumberFormat="1" applyFont="1" applyFill="1" applyBorder="1"/>
    <xf numFmtId="170" fontId="4" fillId="7" borderId="97" xfId="1" applyNumberFormat="1" applyFont="1" applyFill="1" applyBorder="1"/>
    <xf numFmtId="49" fontId="12" fillId="4" borderId="90" xfId="0" applyNumberFormat="1" applyFont="1" applyFill="1" applyBorder="1" applyAlignment="1">
      <alignment horizontal="left"/>
    </xf>
    <xf numFmtId="0" fontId="4" fillId="4" borderId="53" xfId="0" applyFont="1" applyFill="1" applyBorder="1" applyAlignment="1">
      <alignment horizontal="left" wrapText="1"/>
    </xf>
    <xf numFmtId="4" fontId="12" fillId="4" borderId="51" xfId="0" applyNumberFormat="1" applyFont="1" applyFill="1" applyBorder="1" applyAlignment="1">
      <alignment horizontal="right"/>
    </xf>
    <xf numFmtId="169" fontId="12" fillId="4" borderId="51" xfId="1" applyNumberFormat="1" applyFont="1" applyFill="1" applyBorder="1" applyAlignment="1">
      <alignment horizontal="right"/>
    </xf>
    <xf numFmtId="4" fontId="12" fillId="4" borderId="97" xfId="0" applyNumberFormat="1" applyFont="1" applyFill="1" applyBorder="1" applyAlignment="1">
      <alignment horizontal="right"/>
    </xf>
    <xf numFmtId="170" fontId="12" fillId="4" borderId="51" xfId="1" applyNumberFormat="1" applyFont="1" applyFill="1" applyBorder="1" applyAlignment="1">
      <alignment horizontal="right"/>
    </xf>
    <xf numFmtId="3" fontId="4" fillId="5" borderId="11" xfId="0" applyNumberFormat="1" applyFont="1" applyFill="1" applyBorder="1" applyAlignment="1"/>
    <xf numFmtId="3" fontId="4" fillId="5" borderId="11" xfId="0" applyNumberFormat="1" applyFont="1" applyFill="1" applyBorder="1"/>
    <xf numFmtId="3" fontId="11" fillId="0" borderId="15" xfId="0" applyNumberFormat="1" applyFont="1" applyFill="1" applyBorder="1" applyAlignment="1">
      <alignment horizontal="right"/>
    </xf>
    <xf numFmtId="3" fontId="11" fillId="0" borderId="10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4" fontId="9" fillId="3" borderId="26" xfId="0" applyNumberFormat="1" applyFont="1" applyFill="1" applyBorder="1" applyAlignment="1"/>
    <xf numFmtId="4" fontId="4" fillId="7" borderId="15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7" borderId="15" xfId="0" applyNumberFormat="1" applyFont="1" applyFill="1" applyBorder="1" applyAlignment="1"/>
    <xf numFmtId="4" fontId="4" fillId="10" borderId="15" xfId="0" applyNumberFormat="1" applyFont="1" applyFill="1" applyBorder="1" applyAlignment="1"/>
    <xf numFmtId="4" fontId="4" fillId="10" borderId="13" xfId="0" applyNumberFormat="1" applyFont="1" applyFill="1" applyBorder="1" applyAlignment="1">
      <alignment horizontal="right"/>
    </xf>
    <xf numFmtId="4" fontId="12" fillId="4" borderId="13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/>
    <xf numFmtId="4" fontId="12" fillId="7" borderId="11" xfId="0" applyNumberFormat="1" applyFont="1" applyFill="1" applyBorder="1" applyAlignment="1"/>
    <xf numFmtId="4" fontId="12" fillId="3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8" fillId="8" borderId="119" xfId="0" applyNumberFormat="1" applyFont="1" applyFill="1" applyBorder="1" applyAlignment="1"/>
    <xf numFmtId="4" fontId="11" fillId="0" borderId="118" xfId="0" applyNumberFormat="1" applyFont="1" applyFill="1" applyBorder="1" applyAlignment="1"/>
    <xf numFmtId="4" fontId="9" fillId="3" borderId="36" xfId="0" applyNumberFormat="1" applyFont="1" applyFill="1" applyBorder="1" applyAlignment="1"/>
    <xf numFmtId="4" fontId="4" fillId="7" borderId="6" xfId="0" applyNumberFormat="1" applyFont="1" applyFill="1" applyBorder="1" applyAlignment="1">
      <alignment horizontal="right"/>
    </xf>
    <xf numFmtId="4" fontId="4" fillId="10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9" fillId="6" borderId="57" xfId="0" applyFont="1" applyFill="1" applyBorder="1" applyAlignment="1" applyProtection="1">
      <alignment horizontal="center" wrapText="1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4" fontId="8" fillId="8" borderId="38" xfId="0" applyNumberFormat="1" applyFont="1" applyFill="1" applyBorder="1" applyAlignment="1">
      <alignment shrinkToFit="1"/>
    </xf>
    <xf numFmtId="4" fontId="4" fillId="7" borderId="9" xfId="0" applyNumberFormat="1" applyFont="1" applyFill="1" applyBorder="1" applyAlignment="1"/>
    <xf numFmtId="4" fontId="12" fillId="0" borderId="9" xfId="0" applyNumberFormat="1" applyFont="1" applyFill="1" applyBorder="1" applyAlignment="1">
      <alignment horizontal="right"/>
    </xf>
    <xf numFmtId="4" fontId="12" fillId="4" borderId="9" xfId="0" applyNumberFormat="1" applyFont="1" applyFill="1" applyBorder="1" applyAlignment="1">
      <alignment horizontal="right"/>
    </xf>
    <xf numFmtId="4" fontId="4" fillId="10" borderId="9" xfId="0" applyNumberFormat="1" applyFont="1" applyFill="1" applyBorder="1" applyAlignment="1">
      <alignment horizontal="right"/>
    </xf>
    <xf numFmtId="4" fontId="12" fillId="0" borderId="8" xfId="0" applyNumberFormat="1" applyFont="1" applyFill="1" applyBorder="1" applyAlignment="1"/>
    <xf numFmtId="4" fontId="12" fillId="7" borderId="8" xfId="0" applyNumberFormat="1" applyFont="1" applyFill="1" applyBorder="1" applyAlignment="1"/>
    <xf numFmtId="4" fontId="12" fillId="3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0" fillId="0" borderId="16" xfId="0" applyBorder="1"/>
    <xf numFmtId="3" fontId="9" fillId="6" borderId="57" xfId="0" applyNumberFormat="1" applyFont="1" applyFill="1" applyBorder="1" applyAlignment="1" applyProtection="1">
      <alignment horizontal="center" wrapText="1"/>
      <protection locked="0"/>
    </xf>
    <xf numFmtId="4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9" fillId="6" borderId="56" xfId="0" applyFont="1" applyFill="1" applyBorder="1" applyAlignment="1">
      <alignment horizontal="center" wrapText="1"/>
    </xf>
    <xf numFmtId="4" fontId="11" fillId="7" borderId="15" xfId="0" applyNumberFormat="1" applyFont="1" applyFill="1" applyBorder="1" applyAlignment="1">
      <alignment horizontal="right"/>
    </xf>
    <xf numFmtId="0" fontId="9" fillId="6" borderId="56" xfId="0" applyFont="1" applyFill="1" applyBorder="1" applyAlignment="1" applyProtection="1">
      <alignment horizontal="center" wrapText="1"/>
      <protection locked="0"/>
    </xf>
    <xf numFmtId="3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7" borderId="13" xfId="0" applyNumberFormat="1" applyFont="1" applyFill="1" applyBorder="1" applyAlignment="1"/>
    <xf numFmtId="3" fontId="8" fillId="8" borderId="43" xfId="0" applyNumberFormat="1" applyFont="1" applyFill="1" applyBorder="1" applyAlignment="1">
      <alignment shrinkToFit="1"/>
    </xf>
    <xf numFmtId="3" fontId="9" fillId="3" borderId="26" xfId="0" applyNumberFormat="1" applyFont="1" applyFill="1" applyBorder="1" applyAlignment="1"/>
    <xf numFmtId="3" fontId="4" fillId="7" borderId="15" xfId="0" applyNumberFormat="1" applyFont="1" applyFill="1" applyBorder="1" applyAlignment="1">
      <alignment horizontal="right"/>
    </xf>
    <xf numFmtId="3" fontId="4" fillId="10" borderId="15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>
      <alignment horizontal="right"/>
    </xf>
    <xf numFmtId="3" fontId="12" fillId="3" borderId="11" xfId="0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/>
    <xf numFmtId="3" fontId="12" fillId="7" borderId="13" xfId="0" applyNumberFormat="1" applyFont="1" applyFill="1" applyBorder="1" applyAlignment="1">
      <alignment horizontal="right"/>
    </xf>
    <xf numFmtId="3" fontId="4" fillId="10" borderId="13" xfId="0" applyNumberFormat="1" applyFont="1" applyFill="1" applyBorder="1" applyAlignment="1">
      <alignment horizontal="right"/>
    </xf>
    <xf numFmtId="3" fontId="12" fillId="4" borderId="1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/>
    <xf numFmtId="3" fontId="12" fillId="7" borderId="11" xfId="0" applyNumberFormat="1" applyFont="1" applyFill="1" applyBorder="1" applyAlignment="1"/>
    <xf numFmtId="3" fontId="12" fillId="3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11" fillId="7" borderId="15" xfId="0" applyNumberFormat="1" applyFont="1" applyFill="1" applyBorder="1" applyAlignment="1">
      <alignment horizontal="right"/>
    </xf>
    <xf numFmtId="4" fontId="4" fillId="2" borderId="115" xfId="0" applyNumberFormat="1" applyFont="1" applyFill="1" applyBorder="1" applyAlignment="1">
      <alignment horizontal="center" vertical="center"/>
    </xf>
    <xf numFmtId="3" fontId="9" fillId="3" borderId="79" xfId="0" applyNumberFormat="1" applyFont="1" applyFill="1" applyBorder="1" applyAlignment="1">
      <alignment horizontal="center"/>
    </xf>
    <xf numFmtId="3" fontId="0" fillId="0" borderId="109" xfId="0" applyNumberFormat="1" applyFont="1" applyFill="1" applyBorder="1"/>
    <xf numFmtId="49" fontId="4" fillId="0" borderId="53" xfId="0" applyNumberFormat="1" applyFont="1" applyFill="1" applyBorder="1" applyAlignment="1"/>
    <xf numFmtId="3" fontId="22" fillId="4" borderId="51" xfId="0" applyNumberFormat="1" applyFont="1" applyFill="1" applyBorder="1" applyAlignment="1">
      <alignment horizontal="left"/>
    </xf>
    <xf numFmtId="3" fontId="4" fillId="4" borderId="53" xfId="0" applyNumberFormat="1" applyFont="1" applyFill="1" applyBorder="1" applyAlignment="1">
      <alignment wrapText="1"/>
    </xf>
    <xf numFmtId="4" fontId="4" fillId="4" borderId="51" xfId="0" applyNumberFormat="1" applyFont="1" applyFill="1" applyBorder="1" applyAlignment="1"/>
    <xf numFmtId="4" fontId="4" fillId="4" borderId="97" xfId="0" applyNumberFormat="1" applyFont="1" applyFill="1" applyBorder="1" applyAlignment="1"/>
    <xf numFmtId="3" fontId="4" fillId="4" borderId="51" xfId="0" applyNumberFormat="1" applyFont="1" applyFill="1" applyBorder="1" applyAlignment="1"/>
    <xf numFmtId="3" fontId="4" fillId="4" borderId="97" xfId="0" applyNumberFormat="1" applyFont="1" applyFill="1" applyBorder="1" applyAlignment="1"/>
    <xf numFmtId="3" fontId="11" fillId="2" borderId="76" xfId="0" applyNumberFormat="1" applyFont="1" applyFill="1" applyBorder="1" applyAlignment="1">
      <alignment horizontal="center"/>
    </xf>
    <xf numFmtId="3" fontId="11" fillId="7" borderId="76" xfId="0" applyNumberFormat="1" applyFont="1" applyFill="1" applyBorder="1" applyAlignment="1">
      <alignment horizontal="center"/>
    </xf>
    <xf numFmtId="3" fontId="15" fillId="7" borderId="76" xfId="0" applyNumberFormat="1" applyFont="1" applyFill="1" applyBorder="1" applyAlignment="1">
      <alignment horizontal="center"/>
    </xf>
    <xf numFmtId="4" fontId="11" fillId="2" borderId="120" xfId="0" applyNumberFormat="1" applyFont="1" applyFill="1" applyBorder="1" applyAlignment="1">
      <alignment horizontal="right"/>
    </xf>
    <xf numFmtId="3" fontId="11" fillId="2" borderId="75" xfId="0" applyNumberFormat="1" applyFont="1" applyFill="1" applyBorder="1" applyAlignment="1">
      <alignment horizontal="center"/>
    </xf>
    <xf numFmtId="3" fontId="18" fillId="3" borderId="76" xfId="0" applyNumberFormat="1" applyFont="1" applyFill="1" applyBorder="1" applyAlignment="1">
      <alignment horizontal="center"/>
    </xf>
    <xf numFmtId="3" fontId="18" fillId="0" borderId="90" xfId="0" applyNumberFormat="1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left"/>
    </xf>
    <xf numFmtId="3" fontId="4" fillId="0" borderId="53" xfId="0" applyNumberFormat="1" applyFont="1" applyFill="1" applyBorder="1" applyAlignment="1">
      <alignment wrapText="1"/>
    </xf>
    <xf numFmtId="4" fontId="12" fillId="0" borderId="51" xfId="0" applyNumberFormat="1" applyFont="1" applyFill="1" applyBorder="1" applyAlignment="1"/>
    <xf numFmtId="4" fontId="12" fillId="0" borderId="97" xfId="0" applyNumberFormat="1" applyFont="1" applyFill="1" applyBorder="1" applyAlignment="1"/>
    <xf numFmtId="3" fontId="12" fillId="0" borderId="51" xfId="0" applyNumberFormat="1" applyFont="1" applyFill="1" applyBorder="1" applyAlignment="1"/>
    <xf numFmtId="3" fontId="12" fillId="0" borderId="97" xfId="0" applyNumberFormat="1" applyFont="1" applyFill="1" applyBorder="1" applyAlignment="1"/>
    <xf numFmtId="4" fontId="11" fillId="2" borderId="118" xfId="0" applyNumberFormat="1" applyFont="1" applyFill="1" applyBorder="1" applyAlignment="1"/>
    <xf numFmtId="3" fontId="4" fillId="7" borderId="76" xfId="0" applyNumberFormat="1" applyFont="1" applyFill="1" applyBorder="1" applyAlignment="1">
      <alignment horizontal="center"/>
    </xf>
    <xf numFmtId="3" fontId="4" fillId="10" borderId="76" xfId="0" applyNumberFormat="1" applyFont="1" applyFill="1" applyBorder="1" applyAlignment="1">
      <alignment horizontal="center"/>
    </xf>
    <xf numFmtId="3" fontId="14" fillId="0" borderId="76" xfId="0" applyNumberFormat="1" applyFont="1" applyFill="1" applyBorder="1" applyAlignment="1">
      <alignment horizontal="center"/>
    </xf>
    <xf numFmtId="3" fontId="14" fillId="10" borderId="76" xfId="0" applyNumberFormat="1" applyFont="1" applyFill="1" applyBorder="1" applyAlignment="1">
      <alignment horizontal="center"/>
    </xf>
    <xf numFmtId="3" fontId="15" fillId="10" borderId="76" xfId="0" applyNumberFormat="1" applyFont="1" applyFill="1" applyBorder="1" applyAlignment="1">
      <alignment horizontal="center"/>
    </xf>
    <xf numFmtId="3" fontId="14" fillId="4" borderId="76" xfId="0" applyNumberFormat="1" applyFont="1" applyFill="1" applyBorder="1" applyAlignment="1">
      <alignment horizontal="center"/>
    </xf>
    <xf numFmtId="3" fontId="14" fillId="7" borderId="76" xfId="0" applyNumberFormat="1" applyFont="1" applyFill="1" applyBorder="1" applyAlignment="1">
      <alignment horizontal="center"/>
    </xf>
    <xf numFmtId="3" fontId="12" fillId="0" borderId="79" xfId="0" applyNumberFormat="1" applyFont="1" applyFill="1" applyBorder="1" applyAlignment="1"/>
    <xf numFmtId="3" fontId="15" fillId="0" borderId="76" xfId="0" applyNumberFormat="1" applyFont="1" applyFill="1" applyBorder="1" applyAlignment="1">
      <alignment horizontal="center"/>
    </xf>
    <xf numFmtId="3" fontId="12" fillId="0" borderId="76" xfId="0" applyNumberFormat="1" applyFont="1" applyBorder="1" applyAlignment="1">
      <alignment horizontal="center"/>
    </xf>
    <xf numFmtId="3" fontId="12" fillId="0" borderId="76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8" fillId="3" borderId="71" xfId="0" applyNumberFormat="1" applyFont="1" applyFill="1" applyBorder="1" applyAlignment="1">
      <alignment horizontal="center"/>
    </xf>
    <xf numFmtId="3" fontId="18" fillId="0" borderId="71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left"/>
    </xf>
    <xf numFmtId="4" fontId="12" fillId="7" borderId="51" xfId="0" applyNumberFormat="1" applyFont="1" applyFill="1" applyBorder="1" applyAlignment="1"/>
    <xf numFmtId="4" fontId="12" fillId="4" borderId="97" xfId="0" applyNumberFormat="1" applyFont="1" applyFill="1" applyBorder="1" applyAlignment="1"/>
    <xf numFmtId="3" fontId="12" fillId="4" borderId="51" xfId="0" applyNumberFormat="1" applyFont="1" applyFill="1" applyBorder="1" applyAlignment="1"/>
    <xf numFmtId="3" fontId="12" fillId="4" borderId="97" xfId="0" applyNumberFormat="1" applyFont="1" applyFill="1" applyBorder="1" applyAlignment="1"/>
    <xf numFmtId="3" fontId="11" fillId="8" borderId="86" xfId="0" applyNumberFormat="1" applyFont="1" applyFill="1" applyBorder="1" applyAlignment="1">
      <alignment horizontal="left" vertical="center"/>
    </xf>
    <xf numFmtId="3" fontId="11" fillId="0" borderId="76" xfId="0" applyNumberFormat="1" applyFont="1" applyFill="1" applyBorder="1" applyAlignment="1">
      <alignment horizontal="center"/>
    </xf>
    <xf numFmtId="3" fontId="18" fillId="7" borderId="90" xfId="0" applyNumberFormat="1" applyFont="1" applyFill="1" applyBorder="1" applyAlignment="1">
      <alignment horizontal="center"/>
    </xf>
    <xf numFmtId="3" fontId="12" fillId="7" borderId="53" xfId="0" applyNumberFormat="1" applyFont="1" applyFill="1" applyBorder="1" applyAlignment="1">
      <alignment horizontal="left" wrapText="1"/>
    </xf>
    <xf numFmtId="4" fontId="12" fillId="7" borderId="51" xfId="0" applyNumberFormat="1" applyFont="1" applyFill="1" applyBorder="1" applyAlignment="1">
      <alignment horizontal="right"/>
    </xf>
    <xf numFmtId="4" fontId="12" fillId="7" borderId="97" xfId="0" applyNumberFormat="1" applyFont="1" applyFill="1" applyBorder="1" applyAlignment="1">
      <alignment horizontal="right"/>
    </xf>
    <xf numFmtId="3" fontId="12" fillId="7" borderId="51" xfId="0" applyNumberFormat="1" applyFont="1" applyFill="1" applyBorder="1" applyAlignment="1">
      <alignment horizontal="right"/>
    </xf>
    <xf numFmtId="3" fontId="12" fillId="7" borderId="97" xfId="0" applyNumberFormat="1" applyFont="1" applyFill="1" applyBorder="1" applyAlignment="1">
      <alignment horizontal="right"/>
    </xf>
    <xf numFmtId="0" fontId="4" fillId="7" borderId="13" xfId="0" applyFont="1" applyFill="1" applyBorder="1" applyAlignment="1">
      <alignment horizontal="left" wrapText="1"/>
    </xf>
    <xf numFmtId="0" fontId="12" fillId="7" borderId="2" xfId="0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left" wrapText="1"/>
    </xf>
    <xf numFmtId="3" fontId="12" fillId="0" borderId="13" xfId="0" applyNumberFormat="1" applyFont="1" applyFill="1" applyBorder="1" applyAlignment="1">
      <alignment horizontal="right"/>
    </xf>
    <xf numFmtId="4" fontId="12" fillId="10" borderId="11" xfId="0" applyNumberFormat="1" applyFont="1" applyFill="1" applyBorder="1" applyAlignment="1">
      <alignment horizontal="right"/>
    </xf>
    <xf numFmtId="3" fontId="12" fillId="10" borderId="11" xfId="0" applyNumberFormat="1" applyFont="1" applyFill="1" applyBorder="1" applyAlignment="1">
      <alignment horizontal="right"/>
    </xf>
    <xf numFmtId="0" fontId="9" fillId="6" borderId="26" xfId="0" applyFont="1" applyFill="1" applyBorder="1" applyAlignment="1">
      <alignment horizontal="center" wrapText="1"/>
    </xf>
    <xf numFmtId="4" fontId="11" fillId="0" borderId="15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/>
    <xf numFmtId="4" fontId="12" fillId="0" borderId="11" xfId="0" applyNumberFormat="1" applyFont="1" applyFill="1" applyBorder="1" applyAlignment="1">
      <alignment wrapText="1"/>
    </xf>
    <xf numFmtId="4" fontId="55" fillId="0" borderId="0" xfId="0" applyNumberFormat="1" applyFont="1" applyFill="1" applyBorder="1" applyAlignment="1"/>
    <xf numFmtId="3" fontId="11" fillId="0" borderId="15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/>
    <xf numFmtId="3" fontId="12" fillId="0" borderId="11" xfId="0" applyNumberFormat="1" applyFont="1" applyFill="1" applyBorder="1" applyAlignment="1">
      <alignment wrapText="1"/>
    </xf>
    <xf numFmtId="3" fontId="55" fillId="0" borderId="0" xfId="0" applyNumberFormat="1" applyFont="1" applyFill="1" applyBorder="1" applyAlignment="1"/>
    <xf numFmtId="4" fontId="11" fillId="0" borderId="6" xfId="0" applyNumberFormat="1" applyFont="1" applyFill="1" applyBorder="1" applyAlignment="1">
      <alignment wrapText="1"/>
    </xf>
    <xf numFmtId="4" fontId="11" fillId="0" borderId="8" xfId="0" applyNumberFormat="1" applyFont="1" applyFill="1" applyBorder="1" applyAlignment="1"/>
    <xf numFmtId="4" fontId="12" fillId="0" borderId="8" xfId="0" applyNumberFormat="1" applyFont="1" applyFill="1" applyBorder="1" applyAlignment="1">
      <alignment wrapText="1"/>
    </xf>
    <xf numFmtId="4" fontId="55" fillId="0" borderId="16" xfId="0" applyNumberFormat="1" applyFont="1" applyFill="1" applyBorder="1" applyAlignment="1"/>
    <xf numFmtId="3" fontId="11" fillId="0" borderId="6" xfId="0" applyNumberFormat="1" applyFont="1" applyFill="1" applyBorder="1" applyAlignment="1">
      <alignment wrapText="1"/>
    </xf>
    <xf numFmtId="3" fontId="11" fillId="0" borderId="8" xfId="0" applyNumberFormat="1" applyFont="1" applyFill="1" applyBorder="1" applyAlignment="1"/>
    <xf numFmtId="3" fontId="12" fillId="0" borderId="8" xfId="0" applyNumberFormat="1" applyFont="1" applyFill="1" applyBorder="1" applyAlignment="1">
      <alignment wrapText="1"/>
    </xf>
    <xf numFmtId="3" fontId="55" fillId="0" borderId="16" xfId="0" applyNumberFormat="1" applyFont="1" applyFill="1" applyBorder="1" applyAlignment="1"/>
    <xf numFmtId="49" fontId="11" fillId="0" borderId="90" xfId="0" applyNumberFormat="1" applyFont="1" applyFill="1" applyBorder="1" applyAlignment="1">
      <alignment horizontal="right"/>
    </xf>
    <xf numFmtId="4" fontId="11" fillId="0" borderId="51" xfId="0" applyNumberFormat="1" applyFont="1" applyFill="1" applyBorder="1" applyAlignment="1"/>
    <xf numFmtId="4" fontId="11" fillId="0" borderId="97" xfId="0" applyNumberFormat="1" applyFont="1" applyFill="1" applyBorder="1" applyAlignment="1"/>
    <xf numFmtId="3" fontId="11" fillId="0" borderId="51" xfId="0" applyNumberFormat="1" applyFont="1" applyFill="1" applyBorder="1" applyAlignment="1"/>
    <xf numFmtId="3" fontId="11" fillId="0" borderId="97" xfId="0" applyNumberFormat="1" applyFont="1" applyFill="1" applyBorder="1" applyAlignment="1"/>
    <xf numFmtId="4" fontId="8" fillId="8" borderId="119" xfId="0" applyNumberFormat="1" applyFont="1" applyFill="1" applyBorder="1" applyAlignment="1">
      <alignment horizontal="right" shrinkToFit="1"/>
    </xf>
    <xf numFmtId="4" fontId="4" fillId="7" borderId="120" xfId="0" applyNumberFormat="1" applyFont="1" applyFill="1" applyBorder="1" applyAlignment="1">
      <alignment horizontal="right"/>
    </xf>
    <xf numFmtId="4" fontId="12" fillId="7" borderId="120" xfId="0" applyNumberFormat="1" applyFont="1" applyFill="1" applyBorder="1" applyAlignment="1">
      <alignment horizontal="right"/>
    </xf>
    <xf numFmtId="4" fontId="12" fillId="0" borderId="120" xfId="0" applyNumberFormat="1" applyFont="1" applyFill="1" applyBorder="1" applyAlignment="1">
      <alignment horizontal="right"/>
    </xf>
    <xf numFmtId="4" fontId="22" fillId="7" borderId="120" xfId="0" applyNumberFormat="1" applyFont="1" applyFill="1" applyBorder="1" applyAlignment="1">
      <alignment horizontal="right"/>
    </xf>
    <xf numFmtId="49" fontId="11" fillId="2" borderId="109" xfId="0" applyNumberFormat="1" applyFont="1" applyFill="1" applyBorder="1" applyAlignment="1">
      <alignment horizontal="right"/>
    </xf>
    <xf numFmtId="4" fontId="11" fillId="2" borderId="51" xfId="0" applyNumberFormat="1" applyFont="1" applyFill="1" applyBorder="1" applyAlignment="1">
      <alignment horizontal="right"/>
    </xf>
    <xf numFmtId="4" fontId="11" fillId="2" borderId="97" xfId="0" applyNumberFormat="1" applyFont="1" applyFill="1" applyBorder="1" applyAlignment="1">
      <alignment horizontal="right"/>
    </xf>
    <xf numFmtId="3" fontId="11" fillId="2" borderId="51" xfId="0" applyNumberFormat="1" applyFont="1" applyFill="1" applyBorder="1" applyAlignment="1">
      <alignment horizontal="right"/>
    </xf>
    <xf numFmtId="3" fontId="11" fillId="2" borderId="97" xfId="0" applyNumberFormat="1" applyFont="1" applyFill="1" applyBorder="1" applyAlignment="1">
      <alignment horizontal="right"/>
    </xf>
    <xf numFmtId="16" fontId="0" fillId="0" borderId="109" xfId="0" applyNumberFormat="1" applyBorder="1" applyAlignment="1">
      <alignment horizontal="right"/>
    </xf>
    <xf numFmtId="49" fontId="4" fillId="0" borderId="51" xfId="0" applyNumberFormat="1" applyFont="1" applyFill="1" applyBorder="1" applyAlignment="1">
      <alignment horizontal="right"/>
    </xf>
    <xf numFmtId="0" fontId="45" fillId="0" borderId="51" xfId="0" applyFont="1" applyBorder="1" applyAlignment="1">
      <alignment horizontal="right"/>
    </xf>
    <xf numFmtId="0" fontId="45" fillId="0" borderId="53" xfId="0" applyFont="1" applyBorder="1" applyAlignment="1">
      <alignment horizontal="left" wrapText="1"/>
    </xf>
    <xf numFmtId="4" fontId="12" fillId="0" borderId="51" xfId="0" applyNumberFormat="1" applyFont="1" applyFill="1" applyBorder="1" applyAlignment="1">
      <alignment horizontal="right"/>
    </xf>
    <xf numFmtId="4" fontId="12" fillId="0" borderId="97" xfId="0" applyNumberFormat="1" applyFont="1" applyFill="1" applyBorder="1" applyAlignment="1">
      <alignment horizontal="right"/>
    </xf>
    <xf numFmtId="3" fontId="12" fillId="0" borderId="51" xfId="0" applyNumberFormat="1" applyFont="1" applyFill="1" applyBorder="1" applyAlignment="1">
      <alignment horizontal="right"/>
    </xf>
    <xf numFmtId="3" fontId="12" fillId="0" borderId="97" xfId="0" applyNumberFormat="1" applyFont="1" applyFill="1" applyBorder="1" applyAlignment="1">
      <alignment horizontal="right"/>
    </xf>
    <xf numFmtId="3" fontId="47" fillId="3" borderId="11" xfId="0" applyNumberFormat="1" applyFont="1" applyFill="1" applyBorder="1" applyAlignment="1"/>
    <xf numFmtId="3" fontId="4" fillId="4" borderId="97" xfId="0" applyNumberFormat="1" applyFont="1" applyFill="1" applyBorder="1"/>
    <xf numFmtId="4" fontId="47" fillId="3" borderId="11" xfId="0" applyNumberFormat="1" applyFont="1" applyFill="1" applyBorder="1" applyAlignment="1"/>
    <xf numFmtId="4" fontId="4" fillId="4" borderId="97" xfId="0" applyNumberFormat="1" applyFont="1" applyFill="1" applyBorder="1"/>
    <xf numFmtId="4" fontId="11" fillId="3" borderId="11" xfId="0" applyNumberFormat="1" applyFont="1" applyFill="1" applyBorder="1" applyAlignment="1">
      <alignment horizontal="right"/>
    </xf>
    <xf numFmtId="4" fontId="12" fillId="0" borderId="13" xfId="0" applyNumberFormat="1" applyFont="1" applyFill="1" applyBorder="1"/>
    <xf numFmtId="4" fontId="9" fillId="2" borderId="15" xfId="0" applyNumberFormat="1" applyFont="1" applyFill="1" applyBorder="1" applyAlignment="1">
      <alignment horizontal="right"/>
    </xf>
    <xf numFmtId="4" fontId="9" fillId="5" borderId="13" xfId="0" applyNumberFormat="1" applyFont="1" applyFill="1" applyBorder="1" applyAlignment="1">
      <alignment horizontal="right"/>
    </xf>
    <xf numFmtId="4" fontId="12" fillId="3" borderId="97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9" fillId="7" borderId="15" xfId="0" applyNumberFormat="1" applyFont="1" applyFill="1" applyBorder="1" applyAlignment="1">
      <alignment horizontal="right"/>
    </xf>
    <xf numFmtId="3" fontId="9" fillId="7" borderId="97" xfId="0" applyNumberFormat="1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right"/>
    </xf>
    <xf numFmtId="4" fontId="9" fillId="7" borderId="15" xfId="0" applyNumberFormat="1" applyFont="1" applyFill="1" applyBorder="1" applyAlignment="1">
      <alignment horizontal="right"/>
    </xf>
    <xf numFmtId="4" fontId="9" fillId="7" borderId="97" xfId="0" applyNumberFormat="1" applyFont="1" applyFill="1" applyBorder="1" applyAlignment="1">
      <alignment horizontal="right"/>
    </xf>
    <xf numFmtId="4" fontId="47" fillId="3" borderId="8" xfId="0" applyNumberFormat="1" applyFont="1" applyFill="1" applyBorder="1" applyAlignment="1"/>
    <xf numFmtId="4" fontId="4" fillId="4" borderId="51" xfId="0" applyNumberFormat="1" applyFont="1" applyFill="1" applyBorder="1"/>
    <xf numFmtId="3" fontId="47" fillId="3" borderId="8" xfId="0" applyNumberFormat="1" applyFont="1" applyFill="1" applyBorder="1" applyAlignment="1"/>
    <xf numFmtId="3" fontId="4" fillId="4" borderId="51" xfId="0" applyNumberFormat="1" applyFont="1" applyFill="1" applyBorder="1"/>
    <xf numFmtId="4" fontId="11" fillId="3" borderId="8" xfId="0" applyNumberFormat="1" applyFont="1" applyFill="1" applyBorder="1" applyAlignment="1">
      <alignment horizontal="right"/>
    </xf>
    <xf numFmtId="4" fontId="12" fillId="0" borderId="9" xfId="0" applyNumberFormat="1" applyFont="1" applyFill="1" applyBorder="1"/>
    <xf numFmtId="4" fontId="9" fillId="2" borderId="6" xfId="0" applyNumberFormat="1" applyFont="1" applyFill="1" applyBorder="1" applyAlignment="1">
      <alignment horizontal="right"/>
    </xf>
    <xf numFmtId="4" fontId="9" fillId="5" borderId="9" xfId="0" applyNumberFormat="1" applyFont="1" applyFill="1" applyBorder="1" applyAlignment="1">
      <alignment horizontal="right"/>
    </xf>
    <xf numFmtId="4" fontId="12" fillId="3" borderId="51" xfId="0" applyNumberFormat="1" applyFont="1" applyFill="1" applyBorder="1" applyAlignment="1">
      <alignment horizontal="right"/>
    </xf>
    <xf numFmtId="3" fontId="11" fillId="3" borderId="8" xfId="0" applyNumberFormat="1" applyFont="1" applyFill="1" applyBorder="1" applyAlignment="1">
      <alignment horizontal="right"/>
    </xf>
    <xf numFmtId="3" fontId="12" fillId="3" borderId="51" xfId="0" applyNumberFormat="1" applyFont="1" applyFill="1" applyBorder="1" applyAlignment="1">
      <alignment horizontal="right"/>
    </xf>
    <xf numFmtId="4" fontId="16" fillId="0" borderId="8" xfId="0" applyNumberFormat="1" applyFont="1" applyFill="1" applyBorder="1" applyAlignment="1">
      <alignment horizontal="right"/>
    </xf>
    <xf numFmtId="4" fontId="9" fillId="7" borderId="6" xfId="0" applyNumberFormat="1" applyFont="1" applyFill="1" applyBorder="1" applyAlignment="1">
      <alignment horizontal="right"/>
    </xf>
    <xf numFmtId="4" fontId="9" fillId="7" borderId="51" xfId="0" applyNumberFormat="1" applyFont="1" applyFill="1" applyBorder="1" applyAlignment="1">
      <alignment horizontal="right"/>
    </xf>
    <xf numFmtId="0" fontId="45" fillId="7" borderId="2" xfId="0" applyFont="1" applyFill="1" applyBorder="1" applyAlignment="1">
      <alignment horizontal="left" wrapText="1"/>
    </xf>
    <xf numFmtId="3" fontId="11" fillId="2" borderId="11" xfId="0" applyNumberFormat="1" applyFont="1" applyFill="1" applyBorder="1" applyAlignment="1"/>
    <xf numFmtId="3" fontId="11" fillId="3" borderId="11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9" fillId="2" borderId="15" xfId="0" applyNumberFormat="1" applyFont="1" applyFill="1" applyBorder="1" applyAlignment="1">
      <alignment horizontal="right"/>
    </xf>
    <xf numFmtId="3" fontId="9" fillId="5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/>
    <xf numFmtId="0" fontId="4" fillId="3" borderId="53" xfId="0" applyFont="1" applyFill="1" applyBorder="1" applyAlignment="1">
      <alignment horizontal="left" wrapText="1"/>
    </xf>
    <xf numFmtId="3" fontId="4" fillId="10" borderId="11" xfId="0" applyNumberFormat="1" applyFont="1" applyFill="1" applyBorder="1" applyAlignment="1"/>
    <xf numFmtId="3" fontId="4" fillId="10" borderId="11" xfId="0" applyNumberFormat="1" applyFont="1" applyFill="1" applyBorder="1" applyAlignment="1">
      <alignment horizontal="right"/>
    </xf>
    <xf numFmtId="3" fontId="12" fillId="3" borderId="97" xfId="0" applyNumberFormat="1" applyFont="1" applyFill="1" applyBorder="1" applyAlignment="1">
      <alignment horizontal="right"/>
    </xf>
    <xf numFmtId="3" fontId="12" fillId="0" borderId="9" xfId="0" applyNumberFormat="1" applyFont="1" applyFill="1" applyBorder="1"/>
    <xf numFmtId="3" fontId="9" fillId="2" borderId="6" xfId="0" applyNumberFormat="1" applyFont="1" applyFill="1" applyBorder="1" applyAlignment="1">
      <alignment horizontal="right"/>
    </xf>
    <xf numFmtId="3" fontId="9" fillId="5" borderId="9" xfId="0" applyNumberFormat="1" applyFont="1" applyFill="1" applyBorder="1" applyAlignment="1">
      <alignment horizontal="right"/>
    </xf>
    <xf numFmtId="167" fontId="4" fillId="2" borderId="4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right"/>
    </xf>
    <xf numFmtId="3" fontId="9" fillId="7" borderId="6" xfId="0" applyNumberFormat="1" applyFont="1" applyFill="1" applyBorder="1" applyAlignment="1">
      <alignment horizontal="right"/>
    </xf>
    <xf numFmtId="3" fontId="9" fillId="7" borderId="51" xfId="0" applyNumberFormat="1" applyFont="1" applyFill="1" applyBorder="1" applyAlignment="1">
      <alignment horizontal="right"/>
    </xf>
    <xf numFmtId="16" fontId="11" fillId="0" borderId="76" xfId="0" applyNumberFormat="1" applyFont="1" applyFill="1" applyBorder="1" applyAlignment="1">
      <alignment horizontal="center"/>
    </xf>
    <xf numFmtId="4" fontId="11" fillId="0" borderId="120" xfId="0" applyNumberFormat="1" applyFont="1" applyFill="1" applyBorder="1" applyAlignment="1">
      <alignment horizontal="right"/>
    </xf>
    <xf numFmtId="49" fontId="23" fillId="7" borderId="75" xfId="0" applyNumberFormat="1" applyFont="1" applyFill="1" applyBorder="1" applyAlignment="1">
      <alignment horizontal="center"/>
    </xf>
    <xf numFmtId="49" fontId="22" fillId="7" borderId="90" xfId="0" applyNumberFormat="1" applyFont="1" applyFill="1" applyBorder="1" applyAlignment="1">
      <alignment horizontal="center"/>
    </xf>
    <xf numFmtId="4" fontId="11" fillId="2" borderId="120" xfId="0" applyNumberFormat="1" applyFont="1" applyFill="1" applyBorder="1" applyAlignment="1"/>
    <xf numFmtId="4" fontId="4" fillId="7" borderId="120" xfId="0" applyNumberFormat="1" applyFont="1" applyFill="1" applyBorder="1" applyAlignment="1"/>
    <xf numFmtId="0" fontId="18" fillId="0" borderId="71" xfId="0" applyFont="1" applyFill="1" applyBorder="1" applyAlignment="1">
      <alignment horizontal="center"/>
    </xf>
    <xf numFmtId="14" fontId="18" fillId="0" borderId="75" xfId="0" applyNumberFormat="1" applyFont="1" applyFill="1" applyBorder="1" applyAlignment="1">
      <alignment horizontal="center"/>
    </xf>
    <xf numFmtId="49" fontId="23" fillId="2" borderId="75" xfId="0" applyNumberFormat="1" applyFont="1" applyFill="1" applyBorder="1" applyAlignment="1">
      <alignment horizontal="center"/>
    </xf>
    <xf numFmtId="49" fontId="20" fillId="5" borderId="71" xfId="0" applyNumberFormat="1" applyFont="1" applyFill="1" applyBorder="1" applyAlignment="1">
      <alignment horizontal="center"/>
    </xf>
    <xf numFmtId="49" fontId="20" fillId="7" borderId="90" xfId="0" applyNumberFormat="1" applyFont="1" applyFill="1" applyBorder="1" applyAlignment="1">
      <alignment horizontal="center"/>
    </xf>
    <xf numFmtId="3" fontId="22" fillId="0" borderId="51" xfId="0" applyNumberFormat="1" applyFont="1" applyFill="1" applyBorder="1" applyAlignment="1">
      <alignment horizontal="left"/>
    </xf>
    <xf numFmtId="0" fontId="22" fillId="0" borderId="53" xfId="0" applyFont="1" applyFill="1" applyBorder="1" applyAlignment="1">
      <alignment wrapText="1"/>
    </xf>
    <xf numFmtId="4" fontId="22" fillId="0" borderId="51" xfId="1" applyNumberFormat="1" applyFont="1" applyFill="1" applyBorder="1" applyAlignment="1">
      <alignment horizontal="right"/>
    </xf>
    <xf numFmtId="4" fontId="22" fillId="0" borderId="97" xfId="1" applyNumberFormat="1" applyFont="1" applyFill="1" applyBorder="1" applyAlignment="1">
      <alignment horizontal="right"/>
    </xf>
    <xf numFmtId="3" fontId="22" fillId="0" borderId="51" xfId="1" applyNumberFormat="1" applyFont="1" applyFill="1" applyBorder="1" applyAlignment="1">
      <alignment horizontal="right"/>
    </xf>
    <xf numFmtId="3" fontId="22" fillId="0" borderId="97" xfId="1" applyNumberFormat="1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 wrapText="1"/>
    </xf>
    <xf numFmtId="4" fontId="4" fillId="4" borderId="11" xfId="0" applyNumberFormat="1" applyFont="1" applyFill="1" applyBorder="1" applyAlignment="1"/>
    <xf numFmtId="4" fontId="11" fillId="6" borderId="11" xfId="0" applyNumberFormat="1" applyFont="1" applyFill="1" applyBorder="1" applyAlignment="1"/>
    <xf numFmtId="4" fontId="12" fillId="5" borderId="11" xfId="0" applyNumberFormat="1" applyFont="1" applyFill="1" applyBorder="1" applyAlignment="1"/>
    <xf numFmtId="4" fontId="12" fillId="4" borderId="11" xfId="0" applyNumberFormat="1" applyFont="1" applyFill="1" applyBorder="1" applyAlignment="1"/>
    <xf numFmtId="4" fontId="12" fillId="0" borderId="11" xfId="0" applyNumberFormat="1" applyFont="1" applyFill="1" applyBorder="1"/>
    <xf numFmtId="4" fontId="11" fillId="8" borderId="39" xfId="0" applyNumberFormat="1" applyFont="1" applyFill="1" applyBorder="1" applyAlignment="1">
      <alignment shrinkToFit="1"/>
    </xf>
    <xf numFmtId="4" fontId="22" fillId="3" borderId="11" xfId="0" applyNumberFormat="1" applyFont="1" applyFill="1" applyBorder="1" applyAlignment="1"/>
    <xf numFmtId="3" fontId="11" fillId="8" borderId="39" xfId="0" applyNumberFormat="1" applyFont="1" applyFill="1" applyBorder="1" applyAlignment="1">
      <alignment shrinkToFit="1"/>
    </xf>
    <xf numFmtId="3" fontId="22" fillId="3" borderId="11" xfId="0" applyNumberFormat="1" applyFont="1" applyFill="1" applyBorder="1" applyAlignment="1"/>
    <xf numFmtId="3" fontId="12" fillId="0" borderId="11" xfId="0" applyNumberFormat="1" applyFont="1" applyFill="1" applyBorder="1"/>
    <xf numFmtId="3" fontId="11" fillId="6" borderId="11" xfId="0" applyNumberFormat="1" applyFont="1" applyFill="1" applyBorder="1" applyAlignment="1"/>
    <xf numFmtId="3" fontId="12" fillId="5" borderId="11" xfId="0" applyNumberFormat="1" applyFont="1" applyFill="1" applyBorder="1" applyAlignment="1"/>
    <xf numFmtId="3" fontId="12" fillId="4" borderId="11" xfId="0" applyNumberFormat="1" applyFont="1" applyFill="1" applyBorder="1" applyAlignment="1"/>
    <xf numFmtId="3" fontId="9" fillId="6" borderId="15" xfId="0" applyNumberFormat="1" applyFont="1" applyFill="1" applyBorder="1" applyAlignment="1">
      <alignment horizontal="center" wrapText="1"/>
    </xf>
    <xf numFmtId="4" fontId="4" fillId="4" borderId="8" xfId="0" applyNumberFormat="1" applyFont="1" applyFill="1" applyBorder="1" applyAlignment="1"/>
    <xf numFmtId="4" fontId="11" fillId="6" borderId="8" xfId="0" applyNumberFormat="1" applyFont="1" applyFill="1" applyBorder="1" applyAlignment="1"/>
    <xf numFmtId="4" fontId="12" fillId="5" borderId="8" xfId="0" applyNumberFormat="1" applyFont="1" applyFill="1" applyBorder="1" applyAlignment="1"/>
    <xf numFmtId="4" fontId="12" fillId="4" borderId="8" xfId="0" applyNumberFormat="1" applyFont="1" applyFill="1" applyBorder="1" applyAlignment="1"/>
    <xf numFmtId="4" fontId="12" fillId="0" borderId="8" xfId="0" applyNumberFormat="1" applyFont="1" applyFill="1" applyBorder="1"/>
    <xf numFmtId="4" fontId="11" fillId="8" borderId="42" xfId="0" applyNumberFormat="1" applyFont="1" applyFill="1" applyBorder="1" applyAlignment="1">
      <alignment shrinkToFit="1"/>
    </xf>
    <xf numFmtId="4" fontId="22" fillId="3" borderId="8" xfId="0" applyNumberFormat="1" applyFont="1" applyFill="1" applyBorder="1" applyAlignment="1"/>
    <xf numFmtId="3" fontId="11" fillId="8" borderId="42" xfId="0" applyNumberFormat="1" applyFont="1" applyFill="1" applyBorder="1" applyAlignment="1">
      <alignment shrinkToFit="1"/>
    </xf>
    <xf numFmtId="3" fontId="22" fillId="3" borderId="8" xfId="0" applyNumberFormat="1" applyFont="1" applyFill="1" applyBorder="1" applyAlignment="1"/>
    <xf numFmtId="3" fontId="12" fillId="0" borderId="8" xfId="0" applyNumberFormat="1" applyFont="1" applyFill="1" applyBorder="1"/>
    <xf numFmtId="14" fontId="18" fillId="0" borderId="90" xfId="0" applyNumberFormat="1" applyFont="1" applyFill="1" applyBorder="1" applyAlignment="1">
      <alignment horizontal="center"/>
    </xf>
    <xf numFmtId="49" fontId="12" fillId="0" borderId="53" xfId="0" applyNumberFormat="1" applyFont="1" applyFill="1" applyBorder="1" applyAlignment="1">
      <alignment horizontal="left"/>
    </xf>
    <xf numFmtId="0" fontId="12" fillId="0" borderId="51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49" fontId="4" fillId="4" borderId="53" xfId="0" applyNumberFormat="1" applyFont="1" applyFill="1" applyBorder="1" applyAlignment="1"/>
    <xf numFmtId="3" fontId="12" fillId="4" borderId="51" xfId="0" applyNumberFormat="1" applyFont="1" applyFill="1" applyBorder="1" applyAlignment="1">
      <alignment horizontal="right"/>
    </xf>
    <xf numFmtId="3" fontId="12" fillId="4" borderId="97" xfId="0" applyNumberFormat="1" applyFont="1" applyFill="1" applyBorder="1" applyAlignment="1">
      <alignment horizontal="right"/>
    </xf>
    <xf numFmtId="49" fontId="4" fillId="4" borderId="51" xfId="0" applyNumberFormat="1" applyFont="1" applyFill="1" applyBorder="1" applyAlignment="1"/>
    <xf numFmtId="4" fontId="12" fillId="0" borderId="51" xfId="0" applyNumberFormat="1" applyFont="1" applyFill="1" applyBorder="1"/>
    <xf numFmtId="4" fontId="12" fillId="0" borderId="97" xfId="0" applyNumberFormat="1" applyFont="1" applyFill="1" applyBorder="1"/>
    <xf numFmtId="3" fontId="12" fillId="0" borderId="51" xfId="0" applyNumberFormat="1" applyFont="1" applyFill="1" applyBorder="1"/>
    <xf numFmtId="3" fontId="12" fillId="0" borderId="97" xfId="0" applyNumberFormat="1" applyFont="1" applyFill="1" applyBorder="1"/>
    <xf numFmtId="14" fontId="9" fillId="7" borderId="90" xfId="0" applyNumberFormat="1" applyFont="1" applyFill="1" applyBorder="1" applyAlignment="1">
      <alignment horizontal="center"/>
    </xf>
    <xf numFmtId="49" fontId="45" fillId="7" borderId="51" xfId="0" applyNumberFormat="1" applyFont="1" applyFill="1" applyBorder="1" applyAlignment="1">
      <alignment horizontal="left" vertical="distributed" wrapText="1"/>
    </xf>
    <xf numFmtId="0" fontId="19" fillId="7" borderId="51" xfId="0" applyFont="1" applyFill="1" applyBorder="1" applyAlignment="1">
      <alignment horizontal="left"/>
    </xf>
    <xf numFmtId="0" fontId="64" fillId="7" borderId="53" xfId="0" applyFont="1" applyFill="1" applyBorder="1" applyAlignment="1">
      <alignment wrapText="1"/>
    </xf>
    <xf numFmtId="4" fontId="4" fillId="0" borderId="113" xfId="0" applyNumberFormat="1" applyFont="1" applyFill="1" applyBorder="1" applyAlignment="1"/>
    <xf numFmtId="4" fontId="4" fillId="0" borderId="107" xfId="0" applyNumberFormat="1" applyFont="1" applyFill="1" applyBorder="1" applyAlignment="1"/>
    <xf numFmtId="3" fontId="4" fillId="7" borderId="113" xfId="0" applyNumberFormat="1" applyFont="1" applyFill="1" applyBorder="1" applyAlignment="1"/>
    <xf numFmtId="3" fontId="4" fillId="7" borderId="107" xfId="0" applyNumberFormat="1" applyFont="1" applyFill="1" applyBorder="1" applyAlignment="1"/>
    <xf numFmtId="3" fontId="20" fillId="3" borderId="15" xfId="0" applyNumberFormat="1" applyFont="1" applyFill="1" applyBorder="1" applyAlignment="1"/>
    <xf numFmtId="3" fontId="8" fillId="8" borderId="39" xfId="0" applyNumberFormat="1" applyFont="1" applyFill="1" applyBorder="1" applyAlignment="1">
      <alignment shrinkToFit="1"/>
    </xf>
    <xf numFmtId="3" fontId="22" fillId="0" borderId="97" xfId="0" applyNumberFormat="1" applyFont="1" applyFill="1" applyBorder="1" applyAlignment="1">
      <alignment horizontal="right"/>
    </xf>
    <xf numFmtId="3" fontId="16" fillId="6" borderId="15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22" fillId="7" borderId="11" xfId="1" applyNumberFormat="1" applyFont="1" applyFill="1" applyBorder="1" applyAlignment="1">
      <alignment horizontal="right"/>
    </xf>
    <xf numFmtId="3" fontId="22" fillId="10" borderId="11" xfId="1" applyNumberFormat="1" applyFont="1" applyFill="1" applyBorder="1" applyAlignment="1">
      <alignment horizontal="right"/>
    </xf>
    <xf numFmtId="3" fontId="22" fillId="0" borderId="11" xfId="1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7" borderId="13" xfId="0" applyNumberFormat="1" applyFont="1" applyFill="1" applyBorder="1" applyAlignment="1">
      <alignment horizontal="right"/>
    </xf>
    <xf numFmtId="4" fontId="10" fillId="4" borderId="11" xfId="0" applyNumberFormat="1" applyFont="1" applyFill="1" applyBorder="1" applyAlignment="1">
      <alignment horizontal="right"/>
    </xf>
    <xf numFmtId="4" fontId="23" fillId="2" borderId="11" xfId="0" applyNumberFormat="1" applyFont="1" applyFill="1" applyBorder="1" applyAlignment="1"/>
    <xf numFmtId="3" fontId="10" fillId="4" borderId="11" xfId="0" applyNumberFormat="1" applyFont="1" applyFill="1" applyBorder="1" applyAlignment="1">
      <alignment horizontal="right"/>
    </xf>
    <xf numFmtId="3" fontId="8" fillId="8" borderId="42" xfId="0" applyNumberFormat="1" applyFont="1" applyFill="1" applyBorder="1" applyAlignment="1">
      <alignment shrinkToFit="1"/>
    </xf>
    <xf numFmtId="4" fontId="4" fillId="0" borderId="6" xfId="0" applyNumberFormat="1" applyFont="1" applyFill="1" applyBorder="1" applyAlignment="1">
      <alignment horizontal="right"/>
    </xf>
    <xf numFmtId="4" fontId="22" fillId="0" borderId="8" xfId="1" applyNumberFormat="1" applyFont="1" applyFill="1" applyBorder="1" applyAlignment="1">
      <alignment horizontal="right"/>
    </xf>
    <xf numFmtId="4" fontId="22" fillId="10" borderId="8" xfId="1" applyNumberFormat="1" applyFont="1" applyFill="1" applyBorder="1" applyAlignment="1">
      <alignment horizontal="right"/>
    </xf>
    <xf numFmtId="3" fontId="16" fillId="6" borderId="6" xfId="0" applyNumberFormat="1" applyFont="1" applyFill="1" applyBorder="1" applyAlignment="1">
      <alignment horizontal="right"/>
    </xf>
    <xf numFmtId="4" fontId="22" fillId="7" borderId="8" xfId="1" applyNumberFormat="1" applyFont="1" applyFill="1" applyBorder="1" applyAlignment="1">
      <alignment horizontal="right"/>
    </xf>
    <xf numFmtId="4" fontId="22" fillId="10" borderId="8" xfId="0" applyNumberFormat="1" applyFont="1" applyFill="1" applyBorder="1" applyAlignment="1">
      <alignment horizontal="right"/>
    </xf>
    <xf numFmtId="4" fontId="10" fillId="4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/>
    <xf numFmtId="3" fontId="10" fillId="4" borderId="8" xfId="0" applyNumberFormat="1" applyFont="1" applyFill="1" applyBorder="1" applyAlignment="1">
      <alignment horizontal="right"/>
    </xf>
    <xf numFmtId="4" fontId="24" fillId="0" borderId="120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4" fontId="23" fillId="0" borderId="123" xfId="0" applyNumberFormat="1" applyFont="1" applyFill="1" applyBorder="1" applyAlignment="1">
      <alignment horizontal="right"/>
    </xf>
    <xf numFmtId="4" fontId="24" fillId="2" borderId="120" xfId="0" applyNumberFormat="1" applyFont="1" applyFill="1" applyBorder="1" applyAlignment="1">
      <alignment horizontal="right"/>
    </xf>
    <xf numFmtId="4" fontId="10" fillId="7" borderId="117" xfId="0" applyNumberFormat="1" applyFont="1" applyFill="1" applyBorder="1" applyAlignment="1">
      <alignment horizontal="right"/>
    </xf>
    <xf numFmtId="4" fontId="23" fillId="2" borderId="120" xfId="0" applyNumberFormat="1" applyFont="1" applyFill="1" applyBorder="1" applyAlignment="1">
      <alignment horizontal="right"/>
    </xf>
    <xf numFmtId="4" fontId="10" fillId="7" borderId="120" xfId="0" applyNumberFormat="1" applyFont="1" applyFill="1" applyBorder="1" applyAlignment="1">
      <alignment horizontal="right"/>
    </xf>
    <xf numFmtId="0" fontId="18" fillId="0" borderId="90" xfId="0" applyNumberFormat="1" applyFont="1" applyFill="1" applyBorder="1" applyAlignment="1">
      <alignment horizontal="center"/>
    </xf>
    <xf numFmtId="1" fontId="22" fillId="0" borderId="51" xfId="0" applyNumberFormat="1" applyFont="1" applyFill="1" applyBorder="1" applyAlignment="1">
      <alignment horizontal="left"/>
    </xf>
    <xf numFmtId="4" fontId="10" fillId="0" borderId="120" xfId="0" applyNumberFormat="1" applyFont="1" applyFill="1" applyBorder="1" applyAlignment="1">
      <alignment horizontal="right"/>
    </xf>
    <xf numFmtId="3" fontId="11" fillId="4" borderId="90" xfId="0" applyNumberFormat="1" applyFont="1" applyFill="1" applyBorder="1" applyAlignment="1">
      <alignment horizontal="center"/>
    </xf>
    <xf numFmtId="1" fontId="12" fillId="0" borderId="51" xfId="0" applyNumberFormat="1" applyFont="1" applyFill="1" applyBorder="1" applyAlignment="1">
      <alignment horizontal="left"/>
    </xf>
    <xf numFmtId="4" fontId="4" fillId="7" borderId="97" xfId="0" applyNumberFormat="1" applyFont="1" applyFill="1" applyBorder="1" applyAlignment="1">
      <alignment horizontal="right"/>
    </xf>
    <xf numFmtId="3" fontId="4" fillId="7" borderId="97" xfId="0" applyNumberFormat="1" applyFont="1" applyFill="1" applyBorder="1" applyAlignment="1">
      <alignment horizontal="right"/>
    </xf>
    <xf numFmtId="4" fontId="4" fillId="7" borderId="113" xfId="0" applyNumberFormat="1" applyFont="1" applyFill="1" applyBorder="1" applyAlignment="1"/>
    <xf numFmtId="4" fontId="4" fillId="7" borderId="107" xfId="0" applyNumberFormat="1" applyFont="1" applyFill="1" applyBorder="1" applyAlignment="1"/>
    <xf numFmtId="4" fontId="4" fillId="2" borderId="11" xfId="0" applyNumberFormat="1" applyFont="1" applyFill="1" applyBorder="1" applyAlignment="1">
      <alignment horizontal="center" vertical="center"/>
    </xf>
    <xf numFmtId="4" fontId="8" fillId="8" borderId="11" xfId="0" applyNumberFormat="1" applyFont="1" applyFill="1" applyBorder="1" applyAlignment="1">
      <alignment shrinkToFit="1"/>
    </xf>
    <xf numFmtId="4" fontId="11" fillId="0" borderId="97" xfId="0" applyNumberFormat="1" applyFont="1" applyFill="1" applyBorder="1" applyAlignment="1">
      <alignment horizontal="right"/>
    </xf>
    <xf numFmtId="4" fontId="13" fillId="10" borderId="8" xfId="0" applyNumberFormat="1" applyFont="1" applyFill="1" applyBorder="1" applyAlignment="1">
      <alignment horizontal="right"/>
    </xf>
    <xf numFmtId="4" fontId="12" fillId="10" borderId="8" xfId="0" applyNumberFormat="1" applyFont="1" applyFill="1" applyBorder="1" applyAlignment="1"/>
    <xf numFmtId="3" fontId="13" fillId="3" borderId="11" xfId="0" applyNumberFormat="1" applyFont="1" applyFill="1" applyBorder="1" applyAlignment="1">
      <alignment horizontal="right"/>
    </xf>
    <xf numFmtId="3" fontId="13" fillId="5" borderId="11" xfId="0" applyNumberFormat="1" applyFont="1" applyFill="1" applyBorder="1" applyAlignment="1">
      <alignment horizontal="right"/>
    </xf>
    <xf numFmtId="3" fontId="13" fillId="10" borderId="11" xfId="0" applyNumberFormat="1" applyFont="1" applyFill="1" applyBorder="1" applyAlignment="1">
      <alignment horizontal="right"/>
    </xf>
    <xf numFmtId="4" fontId="11" fillId="2" borderId="26" xfId="0" applyNumberFormat="1" applyFont="1" applyFill="1" applyBorder="1" applyAlignment="1">
      <alignment horizontal="right"/>
    </xf>
    <xf numFmtId="3" fontId="50" fillId="2" borderId="11" xfId="0" applyNumberFormat="1" applyFont="1" applyFill="1" applyBorder="1" applyAlignment="1">
      <alignment horizontal="right"/>
    </xf>
    <xf numFmtId="3" fontId="22" fillId="7" borderId="31" xfId="0" applyNumberFormat="1" applyFont="1" applyFill="1" applyBorder="1" applyAlignment="1">
      <alignment horizontal="right"/>
    </xf>
    <xf numFmtId="3" fontId="13" fillId="10" borderId="8" xfId="0" applyNumberFormat="1" applyFont="1" applyFill="1" applyBorder="1" applyAlignment="1">
      <alignment horizontal="right"/>
    </xf>
    <xf numFmtId="3" fontId="8" fillId="8" borderId="22" xfId="0" applyNumberFormat="1" applyFont="1" applyFill="1" applyBorder="1" applyAlignment="1">
      <alignment shrinkToFit="1"/>
    </xf>
    <xf numFmtId="3" fontId="50" fillId="2" borderId="8" xfId="0" applyNumberFormat="1" applyFont="1" applyFill="1" applyBorder="1" applyAlignment="1">
      <alignment horizontal="right"/>
    </xf>
    <xf numFmtId="3" fontId="22" fillId="7" borderId="30" xfId="0" applyNumberFormat="1" applyFont="1" applyFill="1" applyBorder="1" applyAlignment="1">
      <alignment horizontal="right"/>
    </xf>
    <xf numFmtId="3" fontId="22" fillId="0" borderId="16" xfId="0" applyNumberFormat="1" applyFont="1" applyFill="1" applyBorder="1" applyAlignment="1">
      <alignment horizontal="right"/>
    </xf>
    <xf numFmtId="3" fontId="20" fillId="0" borderId="16" xfId="0" applyNumberFormat="1" applyFont="1" applyFill="1" applyBorder="1" applyAlignment="1">
      <alignment horizontal="right"/>
    </xf>
    <xf numFmtId="4" fontId="9" fillId="3" borderId="8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4" fontId="11" fillId="0" borderId="9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9" fillId="7" borderId="8" xfId="0" applyNumberFormat="1" applyFont="1" applyFill="1" applyBorder="1" applyAlignment="1">
      <alignment horizontal="right"/>
    </xf>
    <xf numFmtId="4" fontId="23" fillId="0" borderId="120" xfId="0" applyNumberFormat="1" applyFont="1" applyFill="1" applyBorder="1" applyAlignment="1">
      <alignment horizontal="right"/>
    </xf>
    <xf numFmtId="4" fontId="4" fillId="7" borderId="120" xfId="0" applyNumberFormat="1" applyFont="1" applyFill="1" applyBorder="1"/>
    <xf numFmtId="0" fontId="10" fillId="0" borderId="109" xfId="0" applyFont="1" applyFill="1" applyBorder="1" applyAlignment="1">
      <alignment horizontal="center"/>
    </xf>
    <xf numFmtId="49" fontId="22" fillId="0" borderId="51" xfId="0" applyNumberFormat="1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left"/>
    </xf>
    <xf numFmtId="0" fontId="11" fillId="2" borderId="90" xfId="0" applyFont="1" applyFill="1" applyBorder="1" applyAlignment="1">
      <alignment horizontal="center"/>
    </xf>
    <xf numFmtId="3" fontId="22" fillId="3" borderId="11" xfId="0" applyNumberFormat="1" applyFont="1" applyFill="1" applyBorder="1" applyAlignment="1">
      <alignment horizontal="right"/>
    </xf>
    <xf numFmtId="3" fontId="37" fillId="8" borderId="25" xfId="0" applyNumberFormat="1" applyFont="1" applyFill="1" applyBorder="1" applyAlignment="1"/>
    <xf numFmtId="3" fontId="22" fillId="3" borderId="8" xfId="0" applyNumberFormat="1" applyFont="1" applyFill="1" applyBorder="1" applyAlignment="1">
      <alignment horizontal="right"/>
    </xf>
    <xf numFmtId="3" fontId="37" fillId="8" borderId="22" xfId="0" applyNumberFormat="1" applyFont="1" applyFill="1" applyBorder="1" applyAlignment="1"/>
    <xf numFmtId="3" fontId="23" fillId="0" borderId="6" xfId="0" applyNumberFormat="1" applyFont="1" applyFill="1" applyBorder="1" applyAlignment="1">
      <alignment horizontal="right"/>
    </xf>
    <xf numFmtId="49" fontId="18" fillId="5" borderId="90" xfId="0" applyNumberFormat="1" applyFont="1" applyFill="1" applyBorder="1" applyAlignment="1">
      <alignment horizontal="center"/>
    </xf>
    <xf numFmtId="3" fontId="9" fillId="5" borderId="53" xfId="0" applyNumberFormat="1" applyFont="1" applyFill="1" applyBorder="1" applyAlignment="1">
      <alignment horizontal="left" wrapText="1"/>
    </xf>
    <xf numFmtId="4" fontId="12" fillId="5" borderId="53" xfId="0" applyNumberFormat="1" applyFont="1" applyFill="1" applyBorder="1" applyAlignment="1">
      <alignment horizontal="right"/>
    </xf>
    <xf numFmtId="3" fontId="12" fillId="5" borderId="53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12" fillId="5" borderId="97" xfId="0" applyNumberFormat="1" applyFont="1" applyFill="1" applyBorder="1" applyAlignment="1">
      <alignment horizontal="right"/>
    </xf>
    <xf numFmtId="4" fontId="23" fillId="2" borderId="118" xfId="0" applyNumberFormat="1" applyFont="1" applyFill="1" applyBorder="1" applyAlignment="1">
      <alignment horizontal="right"/>
    </xf>
    <xf numFmtId="49" fontId="4" fillId="0" borderId="53" xfId="0" applyNumberFormat="1" applyFont="1" applyFill="1" applyBorder="1"/>
    <xf numFmtId="4" fontId="12" fillId="7" borderId="53" xfId="0" applyNumberFormat="1" applyFont="1" applyFill="1" applyBorder="1" applyAlignment="1">
      <alignment horizontal="right"/>
    </xf>
    <xf numFmtId="4" fontId="20" fillId="3" borderId="26" xfId="0" applyNumberFormat="1" applyFont="1" applyFill="1" applyBorder="1" applyAlignment="1"/>
    <xf numFmtId="3" fontId="20" fillId="3" borderId="26" xfId="0" applyNumberFormat="1" applyFont="1" applyFill="1" applyBorder="1" applyAlignment="1"/>
    <xf numFmtId="4" fontId="25" fillId="2" borderId="11" xfId="0" applyNumberFormat="1" applyFont="1" applyFill="1" applyBorder="1" applyAlignment="1">
      <alignment horizontal="right"/>
    </xf>
    <xf numFmtId="4" fontId="4" fillId="4" borderId="97" xfId="0" applyNumberFormat="1" applyFont="1" applyFill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3" fontId="4" fillId="4" borderId="97" xfId="0" applyNumberFormat="1" applyFont="1" applyFill="1" applyBorder="1" applyAlignment="1">
      <alignment horizontal="right"/>
    </xf>
    <xf numFmtId="4" fontId="22" fillId="4" borderId="13" xfId="0" applyNumberFormat="1" applyFont="1" applyFill="1" applyBorder="1" applyAlignment="1">
      <alignment horizontal="right"/>
    </xf>
    <xf numFmtId="4" fontId="20" fillId="3" borderId="36" xfId="0" applyNumberFormat="1" applyFont="1" applyFill="1" applyBorder="1" applyAlignment="1"/>
    <xf numFmtId="3" fontId="20" fillId="3" borderId="36" xfId="0" applyNumberFormat="1" applyFont="1" applyFill="1" applyBorder="1" applyAlignment="1"/>
    <xf numFmtId="4" fontId="36" fillId="7" borderId="8" xfId="0" applyNumberFormat="1" applyFont="1" applyFill="1" applyBorder="1" applyAlignment="1">
      <alignment horizontal="right"/>
    </xf>
    <xf numFmtId="4" fontId="25" fillId="2" borderId="8" xfId="0" applyNumberFormat="1" applyFont="1" applyFill="1" applyBorder="1" applyAlignment="1">
      <alignment horizontal="right"/>
    </xf>
    <xf numFmtId="4" fontId="4" fillId="4" borderId="51" xfId="0" applyNumberFormat="1" applyFont="1" applyFill="1" applyBorder="1" applyAlignment="1">
      <alignment horizontal="right"/>
    </xf>
    <xf numFmtId="3" fontId="25" fillId="2" borderId="8" xfId="0" applyNumberFormat="1" applyFont="1" applyFill="1" applyBorder="1" applyAlignment="1">
      <alignment horizontal="right"/>
    </xf>
    <xf numFmtId="3" fontId="4" fillId="4" borderId="51" xfId="0" applyNumberFormat="1" applyFont="1" applyFill="1" applyBorder="1" applyAlignment="1">
      <alignment horizontal="right"/>
    </xf>
    <xf numFmtId="4" fontId="22" fillId="4" borderId="9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4" fontId="32" fillId="8" borderId="22" xfId="0" applyNumberFormat="1" applyFont="1" applyFill="1" applyBorder="1" applyAlignment="1">
      <alignment horizontal="right"/>
    </xf>
    <xf numFmtId="3" fontId="32" fillId="8" borderId="22" xfId="0" applyNumberFormat="1" applyFont="1" applyFill="1" applyBorder="1" applyAlignment="1">
      <alignment horizontal="right"/>
    </xf>
    <xf numFmtId="4" fontId="25" fillId="0" borderId="51" xfId="0" applyNumberFormat="1" applyFont="1" applyFill="1" applyBorder="1" applyAlignment="1">
      <alignment horizontal="right"/>
    </xf>
    <xf numFmtId="4" fontId="25" fillId="0" borderId="97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3" fontId="25" fillId="0" borderId="97" xfId="0" applyNumberFormat="1" applyFont="1" applyFill="1" applyBorder="1" applyAlignment="1">
      <alignment horizontal="right"/>
    </xf>
    <xf numFmtId="4" fontId="22" fillId="0" borderId="117" xfId="0" applyNumberFormat="1" applyFont="1" applyFill="1" applyBorder="1" applyAlignment="1">
      <alignment horizontal="right"/>
    </xf>
    <xf numFmtId="49" fontId="22" fillId="0" borderId="53" xfId="0" applyNumberFormat="1" applyFont="1" applyFill="1" applyBorder="1" applyAlignment="1"/>
    <xf numFmtId="49" fontId="4" fillId="0" borderId="51" xfId="0" applyNumberFormat="1" applyFont="1" applyFill="1" applyBorder="1" applyAlignment="1">
      <alignment horizontal="left" wrapText="1"/>
    </xf>
    <xf numFmtId="49" fontId="22" fillId="10" borderId="8" xfId="0" applyNumberFormat="1" applyFont="1" applyFill="1" applyBorder="1" applyAlignment="1">
      <alignment wrapText="1"/>
    </xf>
    <xf numFmtId="3" fontId="9" fillId="6" borderId="82" xfId="0" applyNumberFormat="1" applyFont="1" applyFill="1" applyBorder="1" applyAlignment="1">
      <alignment horizontal="center" wrapText="1"/>
    </xf>
    <xf numFmtId="3" fontId="12" fillId="7" borderId="15" xfId="0" applyNumberFormat="1" applyFont="1" applyFill="1" applyBorder="1" applyAlignment="1">
      <alignment horizontal="right"/>
    </xf>
    <xf numFmtId="3" fontId="66" fillId="10" borderId="15" xfId="0" applyNumberFormat="1" applyFont="1" applyFill="1" applyBorder="1" applyAlignment="1">
      <alignment horizontal="right"/>
    </xf>
    <xf numFmtId="3" fontId="12" fillId="4" borderId="15" xfId="0" applyNumberFormat="1" applyFont="1" applyFill="1" applyBorder="1" applyAlignment="1">
      <alignment horizontal="right"/>
    </xf>
    <xf numFmtId="4" fontId="12" fillId="7" borderId="15" xfId="0" applyNumberFormat="1" applyFont="1" applyFill="1" applyBorder="1" applyAlignment="1">
      <alignment horizontal="right"/>
    </xf>
    <xf numFmtId="4" fontId="12" fillId="4" borderId="15" xfId="0" applyNumberFormat="1" applyFont="1" applyFill="1" applyBorder="1" applyAlignment="1">
      <alignment horizontal="right"/>
    </xf>
    <xf numFmtId="4" fontId="12" fillId="7" borderId="6" xfId="0" applyNumberFormat="1" applyFont="1" applyFill="1" applyBorder="1" applyAlignment="1">
      <alignment horizontal="right"/>
    </xf>
    <xf numFmtId="4" fontId="12" fillId="4" borderId="6" xfId="0" applyNumberFormat="1" applyFont="1" applyFill="1" applyBorder="1" applyAlignment="1">
      <alignment horizontal="right"/>
    </xf>
    <xf numFmtId="0" fontId="4" fillId="7" borderId="13" xfId="0" applyFont="1" applyFill="1" applyBorder="1" applyAlignment="1">
      <alignment horizontal="left"/>
    </xf>
    <xf numFmtId="0" fontId="4" fillId="7" borderId="97" xfId="0" applyFont="1" applyFill="1" applyBorder="1" applyAlignment="1">
      <alignment horizontal="left" wrapText="1"/>
    </xf>
    <xf numFmtId="3" fontId="9" fillId="6" borderId="99" xfId="0" applyNumberFormat="1" applyFont="1" applyFill="1" applyBorder="1" applyAlignment="1">
      <alignment horizontal="center" wrapText="1"/>
    </xf>
    <xf numFmtId="3" fontId="23" fillId="0" borderId="15" xfId="0" applyNumberFormat="1" applyFont="1" applyFill="1" applyBorder="1" applyAlignment="1"/>
    <xf numFmtId="3" fontId="24" fillId="0" borderId="97" xfId="0" applyNumberFormat="1" applyFont="1" applyFill="1" applyBorder="1" applyAlignment="1">
      <alignment horizontal="right"/>
    </xf>
    <xf numFmtId="3" fontId="22" fillId="3" borderId="6" xfId="0" applyNumberFormat="1" applyFont="1" applyFill="1" applyBorder="1" applyAlignment="1"/>
    <xf numFmtId="3" fontId="4" fillId="7" borderId="51" xfId="0" applyNumberFormat="1" applyFont="1" applyFill="1" applyBorder="1"/>
    <xf numFmtId="3" fontId="22" fillId="3" borderId="15" xfId="0" applyNumberFormat="1" applyFont="1" applyFill="1" applyBorder="1" applyAlignment="1"/>
    <xf numFmtId="4" fontId="4" fillId="7" borderId="51" xfId="0" applyNumberFormat="1" applyFont="1" applyFill="1" applyBorder="1"/>
    <xf numFmtId="3" fontId="10" fillId="7" borderId="8" xfId="0" applyNumberFormat="1" applyFont="1" applyFill="1" applyBorder="1"/>
    <xf numFmtId="4" fontId="23" fillId="2" borderId="6" xfId="0" applyNumberFormat="1" applyFont="1" applyFill="1" applyBorder="1" applyAlignment="1"/>
    <xf numFmtId="3" fontId="23" fillId="0" borderId="6" xfId="0" applyNumberFormat="1" applyFont="1" applyFill="1" applyBorder="1" applyAlignment="1"/>
    <xf numFmtId="3" fontId="24" fillId="0" borderId="51" xfId="0" applyNumberFormat="1" applyFont="1" applyFill="1" applyBorder="1" applyAlignment="1">
      <alignment horizontal="right"/>
    </xf>
    <xf numFmtId="1" fontId="4" fillId="7" borderId="51" xfId="0" applyNumberFormat="1" applyFont="1" applyFill="1" applyBorder="1" applyAlignment="1">
      <alignment horizontal="left" wrapText="1"/>
    </xf>
    <xf numFmtId="4" fontId="10" fillId="7" borderId="53" xfId="0" applyNumberFormat="1" applyFont="1" applyFill="1" applyBorder="1"/>
    <xf numFmtId="3" fontId="10" fillId="7" borderId="51" xfId="0" applyNumberFormat="1" applyFont="1" applyFill="1" applyBorder="1"/>
    <xf numFmtId="3" fontId="10" fillId="7" borderId="97" xfId="0" applyNumberFormat="1" applyFont="1" applyFill="1" applyBorder="1"/>
    <xf numFmtId="3" fontId="9" fillId="6" borderId="100" xfId="0" applyNumberFormat="1" applyFont="1" applyFill="1" applyBorder="1" applyAlignment="1">
      <alignment horizontal="center" wrapText="1"/>
    </xf>
    <xf numFmtId="3" fontId="18" fillId="2" borderId="64" xfId="0" applyNumberFormat="1" applyFont="1" applyFill="1" applyBorder="1" applyAlignment="1">
      <alignment horizontal="center" vertical="center"/>
    </xf>
    <xf numFmtId="3" fontId="8" fillId="8" borderId="104" xfId="0" applyNumberFormat="1" applyFont="1" applyFill="1" applyBorder="1" applyAlignment="1">
      <alignment horizontal="right" vertical="center"/>
    </xf>
    <xf numFmtId="3" fontId="11" fillId="7" borderId="65" xfId="0" applyNumberFormat="1" applyFont="1" applyFill="1" applyBorder="1" applyAlignment="1"/>
    <xf numFmtId="3" fontId="11" fillId="7" borderId="63" xfId="0" applyNumberFormat="1" applyFont="1" applyFill="1" applyBorder="1" applyAlignment="1"/>
    <xf numFmtId="3" fontId="11" fillId="7" borderId="111" xfId="0" applyNumberFormat="1" applyFont="1" applyFill="1" applyBorder="1" applyAlignment="1"/>
    <xf numFmtId="3" fontId="8" fillId="0" borderId="0" xfId="0" applyNumberFormat="1" applyFont="1" applyFill="1" applyBorder="1" applyAlignment="1">
      <alignment shrinkToFit="1"/>
    </xf>
    <xf numFmtId="3" fontId="4" fillId="2" borderId="67" xfId="0" applyNumberFormat="1" applyFont="1" applyFill="1" applyBorder="1" applyAlignment="1">
      <alignment horizontal="center" vertical="center"/>
    </xf>
    <xf numFmtId="3" fontId="8" fillId="8" borderId="68" xfId="0" applyNumberFormat="1" applyFont="1" applyFill="1" applyBorder="1" applyAlignment="1">
      <alignment horizontal="right"/>
    </xf>
    <xf numFmtId="3" fontId="11" fillId="2" borderId="65" xfId="0" applyNumberFormat="1" applyFont="1" applyFill="1" applyBorder="1" applyAlignment="1">
      <alignment horizontal="right" shrinkToFit="1"/>
    </xf>
    <xf numFmtId="3" fontId="4" fillId="10" borderId="65" xfId="0" applyNumberFormat="1" applyFont="1" applyFill="1" applyBorder="1" applyAlignment="1"/>
    <xf numFmtId="3" fontId="4" fillId="7" borderId="65" xfId="0" applyNumberFormat="1" applyFont="1" applyFill="1" applyBorder="1" applyAlignment="1"/>
    <xf numFmtId="3" fontId="4" fillId="0" borderId="65" xfId="0" applyNumberFormat="1" applyFont="1" applyFill="1" applyBorder="1" applyAlignment="1"/>
    <xf numFmtId="3" fontId="11" fillId="2" borderId="63" xfId="0" applyNumberFormat="1" applyFont="1" applyFill="1" applyBorder="1" applyAlignment="1">
      <alignment horizontal="right" shrinkToFit="1"/>
    </xf>
    <xf numFmtId="3" fontId="12" fillId="3" borderId="63" xfId="0" applyNumberFormat="1" applyFont="1" applyFill="1" applyBorder="1" applyAlignment="1">
      <alignment horizontal="right" shrinkToFit="1"/>
    </xf>
    <xf numFmtId="3" fontId="4" fillId="7" borderId="111" xfId="0" applyNumberFormat="1" applyFont="1" applyFill="1" applyBorder="1" applyAlignment="1"/>
    <xf numFmtId="3" fontId="4" fillId="7" borderId="63" xfId="0" applyNumberFormat="1" applyFont="1" applyFill="1" applyBorder="1" applyAlignment="1"/>
    <xf numFmtId="3" fontId="9" fillId="6" borderId="116" xfId="0" applyNumberFormat="1" applyFont="1" applyFill="1" applyBorder="1" applyAlignment="1">
      <alignment horizontal="center" wrapText="1"/>
    </xf>
    <xf numFmtId="3" fontId="18" fillId="2" borderId="115" xfId="0" applyNumberFormat="1" applyFont="1" applyFill="1" applyBorder="1" applyAlignment="1">
      <alignment horizontal="center" vertical="center"/>
    </xf>
    <xf numFmtId="3" fontId="8" fillId="8" borderId="119" xfId="1" applyNumberFormat="1" applyFont="1" applyFill="1" applyBorder="1" applyAlignment="1"/>
    <xf numFmtId="3" fontId="11" fillId="0" borderId="118" xfId="1" applyNumberFormat="1" applyFont="1" applyFill="1" applyBorder="1" applyAlignment="1"/>
    <xf numFmtId="3" fontId="4" fillId="5" borderId="120" xfId="1" applyNumberFormat="1" applyFont="1" applyFill="1" applyBorder="1" applyAlignment="1"/>
    <xf numFmtId="3" fontId="4" fillId="7" borderId="120" xfId="1" applyNumberFormat="1" applyFont="1" applyFill="1" applyBorder="1" applyAlignment="1"/>
    <xf numFmtId="3" fontId="4" fillId="5" borderId="120" xfId="1" applyNumberFormat="1" applyFont="1" applyFill="1" applyBorder="1"/>
    <xf numFmtId="3" fontId="11" fillId="0" borderId="118" xfId="1" applyNumberFormat="1" applyFont="1" applyFill="1" applyBorder="1" applyAlignment="1">
      <alignment horizontal="right"/>
    </xf>
    <xf numFmtId="3" fontId="11" fillId="0" borderId="121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/>
    <xf numFmtId="3" fontId="0" fillId="0" borderId="0" xfId="1" applyNumberFormat="1" applyFont="1" applyFill="1" applyBorder="1"/>
    <xf numFmtId="3" fontId="4" fillId="2" borderId="67" xfId="1" applyNumberFormat="1" applyFont="1" applyFill="1" applyBorder="1" applyAlignment="1">
      <alignment horizontal="center" vertical="center"/>
    </xf>
    <xf numFmtId="3" fontId="8" fillId="8" borderId="66" xfId="1" applyNumberFormat="1" applyFont="1" applyFill="1" applyBorder="1" applyAlignment="1">
      <alignment shrinkToFit="1"/>
    </xf>
    <xf numFmtId="3" fontId="11" fillId="2" borderId="65" xfId="0" applyNumberFormat="1" applyFont="1" applyFill="1" applyBorder="1" applyAlignment="1"/>
    <xf numFmtId="3" fontId="4" fillId="3" borderId="63" xfId="1" applyNumberFormat="1" applyFont="1" applyFill="1" applyBorder="1" applyAlignment="1"/>
    <xf numFmtId="3" fontId="4" fillId="7" borderId="63" xfId="1" applyNumberFormat="1" applyFont="1" applyFill="1" applyBorder="1" applyAlignment="1"/>
    <xf numFmtId="3" fontId="4" fillId="3" borderId="63" xfId="1" applyNumberFormat="1" applyFont="1" applyFill="1" applyBorder="1"/>
    <xf numFmtId="3" fontId="4" fillId="0" borderId="63" xfId="1" applyNumberFormat="1" applyFont="1" applyFill="1" applyBorder="1"/>
    <xf numFmtId="3" fontId="4" fillId="7" borderId="63" xfId="1" applyNumberFormat="1" applyFont="1" applyFill="1" applyBorder="1"/>
    <xf numFmtId="3" fontId="11" fillId="2" borderId="65" xfId="1" applyNumberFormat="1" applyFont="1" applyFill="1" applyBorder="1" applyAlignment="1">
      <alignment horizontal="right"/>
    </xf>
    <xf numFmtId="3" fontId="4" fillId="0" borderId="63" xfId="1" applyNumberFormat="1" applyFont="1" applyFill="1" applyBorder="1" applyAlignment="1">
      <alignment horizontal="right"/>
    </xf>
    <xf numFmtId="3" fontId="4" fillId="7" borderId="111" xfId="1" applyNumberFormat="1" applyFont="1" applyFill="1" applyBorder="1"/>
    <xf numFmtId="3" fontId="46" fillId="7" borderId="0" xfId="1" applyNumberFormat="1" applyFont="1" applyFill="1" applyBorder="1"/>
    <xf numFmtId="3" fontId="4" fillId="2" borderId="115" xfId="1" applyNumberFormat="1" applyFont="1" applyFill="1" applyBorder="1" applyAlignment="1">
      <alignment horizontal="center" vertical="center"/>
    </xf>
    <xf numFmtId="3" fontId="8" fillId="8" borderId="122" xfId="0" applyNumberFormat="1" applyFont="1" applyFill="1" applyBorder="1" applyAlignment="1">
      <alignment shrinkToFit="1"/>
    </xf>
    <xf numFmtId="3" fontId="11" fillId="2" borderId="118" xfId="1" applyNumberFormat="1" applyFont="1" applyFill="1" applyBorder="1" applyAlignment="1">
      <alignment horizontal="right"/>
    </xf>
    <xf numFmtId="3" fontId="12" fillId="4" borderId="120" xfId="1" applyNumberFormat="1" applyFont="1" applyFill="1" applyBorder="1" applyAlignment="1">
      <alignment horizontal="right"/>
    </xf>
    <xf numFmtId="3" fontId="12" fillId="4" borderId="123" xfId="1" applyNumberFormat="1" applyFont="1" applyFill="1" applyBorder="1" applyAlignment="1">
      <alignment horizontal="right"/>
    </xf>
    <xf numFmtId="3" fontId="8" fillId="8" borderId="119" xfId="0" applyNumberFormat="1" applyFont="1" applyFill="1" applyBorder="1" applyAlignment="1"/>
    <xf numFmtId="3" fontId="11" fillId="0" borderId="118" xfId="0" applyNumberFormat="1" applyFont="1" applyFill="1" applyBorder="1" applyAlignment="1"/>
    <xf numFmtId="3" fontId="11" fillId="7" borderId="118" xfId="0" applyNumberFormat="1" applyFont="1" applyFill="1" applyBorder="1" applyAlignment="1">
      <alignment horizontal="right"/>
    </xf>
    <xf numFmtId="3" fontId="11" fillId="0" borderId="118" xfId="0" applyNumberFormat="1" applyFont="1" applyFill="1" applyBorder="1" applyAlignment="1">
      <alignment horizontal="right"/>
    </xf>
    <xf numFmtId="3" fontId="12" fillId="7" borderId="123" xfId="0" applyNumberFormat="1" applyFont="1" applyFill="1" applyBorder="1" applyAlignment="1">
      <alignment horizontal="right"/>
    </xf>
    <xf numFmtId="3" fontId="4" fillId="2" borderId="115" xfId="0" applyNumberFormat="1" applyFont="1" applyFill="1" applyBorder="1" applyAlignment="1" applyProtection="1">
      <alignment horizontal="center" vertical="center"/>
      <protection locked="0"/>
    </xf>
    <xf numFmtId="3" fontId="8" fillId="8" borderId="127" xfId="0" applyNumberFormat="1" applyFont="1" applyFill="1" applyBorder="1" applyAlignment="1">
      <alignment shrinkToFit="1"/>
    </xf>
    <xf numFmtId="3" fontId="11" fillId="2" borderId="118" xfId="0" applyNumberFormat="1" applyFont="1" applyFill="1" applyBorder="1" applyAlignment="1"/>
    <xf numFmtId="3" fontId="4" fillId="0" borderId="118" xfId="0" applyNumberFormat="1" applyFont="1" applyFill="1" applyBorder="1" applyAlignment="1"/>
    <xf numFmtId="3" fontId="11" fillId="2" borderId="120" xfId="0" applyNumberFormat="1" applyFont="1" applyFill="1" applyBorder="1" applyAlignment="1">
      <alignment horizontal="right"/>
    </xf>
    <xf numFmtId="3" fontId="4" fillId="7" borderId="118" xfId="0" applyNumberFormat="1" applyFont="1" applyFill="1" applyBorder="1" applyAlignment="1"/>
    <xf numFmtId="3" fontId="4" fillId="10" borderId="118" xfId="0" applyNumberFormat="1" applyFont="1" applyFill="1" applyBorder="1" applyAlignment="1"/>
    <xf numFmtId="3" fontId="11" fillId="2" borderId="118" xfId="0" applyNumberFormat="1" applyFont="1" applyFill="1" applyBorder="1" applyAlignment="1">
      <alignment horizontal="right"/>
    </xf>
    <xf numFmtId="3" fontId="12" fillId="7" borderId="117" xfId="0" applyNumberFormat="1" applyFont="1" applyFill="1" applyBorder="1" applyAlignment="1">
      <alignment horizontal="right"/>
    </xf>
    <xf numFmtId="3" fontId="4" fillId="10" borderId="117" xfId="0" applyNumberFormat="1" applyFont="1" applyFill="1" applyBorder="1" applyAlignment="1">
      <alignment horizontal="right"/>
    </xf>
    <xf numFmtId="3" fontId="12" fillId="4" borderId="117" xfId="0" applyNumberFormat="1" applyFont="1" applyFill="1" applyBorder="1" applyAlignment="1">
      <alignment horizontal="right"/>
    </xf>
    <xf numFmtId="3" fontId="4" fillId="0" borderId="120" xfId="0" applyNumberFormat="1" applyFont="1" applyFill="1" applyBorder="1" applyAlignment="1">
      <alignment horizontal="right"/>
    </xf>
    <xf numFmtId="3" fontId="12" fillId="0" borderId="120" xfId="0" applyNumberFormat="1" applyFont="1" applyFill="1" applyBorder="1" applyAlignment="1"/>
    <xf numFmtId="3" fontId="4" fillId="0" borderId="120" xfId="0" applyNumberFormat="1" applyFont="1" applyFill="1" applyBorder="1" applyAlignment="1"/>
    <xf numFmtId="3" fontId="12" fillId="7" borderId="120" xfId="0" applyNumberFormat="1" applyFont="1" applyFill="1" applyBorder="1" applyAlignment="1"/>
    <xf numFmtId="3" fontId="12" fillId="3" borderId="117" xfId="0" applyNumberFormat="1" applyFont="1" applyFill="1" applyBorder="1" applyAlignment="1">
      <alignment horizontal="right"/>
    </xf>
    <xf numFmtId="3" fontId="4" fillId="0" borderId="117" xfId="0" applyNumberFormat="1" applyFont="1" applyFill="1" applyBorder="1" applyAlignment="1">
      <alignment horizontal="right"/>
    </xf>
    <xf numFmtId="3" fontId="12" fillId="4" borderId="123" xfId="0" applyNumberFormat="1" applyFont="1" applyFill="1" applyBorder="1" applyAlignment="1"/>
    <xf numFmtId="3" fontId="4" fillId="2" borderId="115" xfId="0" applyNumberFormat="1" applyFont="1" applyFill="1" applyBorder="1" applyAlignment="1">
      <alignment horizontal="center" vertical="center"/>
    </xf>
    <xf numFmtId="3" fontId="8" fillId="8" borderId="125" xfId="0" applyNumberFormat="1" applyFont="1" applyFill="1" applyBorder="1" applyAlignment="1">
      <alignment shrinkToFit="1"/>
    </xf>
    <xf numFmtId="3" fontId="4" fillId="7" borderId="118" xfId="0" applyNumberFormat="1" applyFont="1" applyFill="1" applyBorder="1" applyAlignment="1">
      <alignment horizontal="right"/>
    </xf>
    <xf numFmtId="3" fontId="4" fillId="10" borderId="118" xfId="0" applyNumberFormat="1" applyFont="1" applyFill="1" applyBorder="1" applyAlignment="1">
      <alignment horizontal="right"/>
    </xf>
    <xf numFmtId="3" fontId="12" fillId="0" borderId="118" xfId="0" applyNumberFormat="1" applyFont="1" applyFill="1" applyBorder="1" applyAlignment="1">
      <alignment horizontal="right"/>
    </xf>
    <xf numFmtId="3" fontId="4" fillId="7" borderId="117" xfId="0" applyNumberFormat="1" applyFont="1" applyFill="1" applyBorder="1" applyAlignment="1">
      <alignment horizontal="right"/>
    </xf>
    <xf numFmtId="3" fontId="12" fillId="3" borderId="120" xfId="0" applyNumberFormat="1" applyFont="1" applyFill="1" applyBorder="1" applyAlignment="1">
      <alignment horizontal="right"/>
    </xf>
    <xf numFmtId="3" fontId="12" fillId="0" borderId="123" xfId="0" applyNumberFormat="1" applyFont="1" applyFill="1" applyBorder="1" applyAlignment="1"/>
    <xf numFmtId="3" fontId="9" fillId="3" borderId="126" xfId="0" applyNumberFormat="1" applyFont="1" applyFill="1" applyBorder="1" applyAlignment="1"/>
    <xf numFmtId="3" fontId="4" fillId="4" borderId="123" xfId="0" applyNumberFormat="1" applyFont="1" applyFill="1" applyBorder="1" applyAlignment="1"/>
    <xf numFmtId="3" fontId="0" fillId="0" borderId="0" xfId="0" applyNumberFormat="1" applyAlignment="1">
      <alignment horizontal="right"/>
    </xf>
    <xf numFmtId="3" fontId="11" fillId="0" borderId="118" xfId="0" applyNumberFormat="1" applyFont="1" applyFill="1" applyBorder="1" applyAlignment="1">
      <alignment wrapText="1"/>
    </xf>
    <xf numFmtId="3" fontId="11" fillId="0" borderId="120" xfId="0" applyNumberFormat="1" applyFont="1" applyFill="1" applyBorder="1" applyAlignment="1"/>
    <xf numFmtId="3" fontId="12" fillId="0" borderId="120" xfId="0" applyNumberFormat="1" applyFont="1" applyFill="1" applyBorder="1" applyAlignment="1">
      <alignment wrapText="1"/>
    </xf>
    <xf numFmtId="3" fontId="55" fillId="0" borderId="81" xfId="0" applyNumberFormat="1" applyFont="1" applyFill="1" applyBorder="1" applyAlignment="1"/>
    <xf numFmtId="3" fontId="11" fillId="0" borderId="123" xfId="0" applyNumberFormat="1" applyFont="1" applyFill="1" applyBorder="1" applyAlignment="1"/>
    <xf numFmtId="3" fontId="8" fillId="8" borderId="119" xfId="0" applyNumberFormat="1" applyFont="1" applyFill="1" applyBorder="1" applyAlignment="1">
      <alignment horizontal="right" shrinkToFit="1"/>
    </xf>
    <xf numFmtId="3" fontId="4" fillId="7" borderId="120" xfId="0" applyNumberFormat="1" applyFont="1" applyFill="1" applyBorder="1" applyAlignment="1">
      <alignment horizontal="right"/>
    </xf>
    <xf numFmtId="3" fontId="12" fillId="10" borderId="120" xfId="0" applyNumberFormat="1" applyFont="1" applyFill="1" applyBorder="1" applyAlignment="1">
      <alignment horizontal="right"/>
    </xf>
    <xf numFmtId="3" fontId="12" fillId="7" borderId="120" xfId="0" applyNumberFormat="1" applyFont="1" applyFill="1" applyBorder="1" applyAlignment="1">
      <alignment horizontal="right"/>
    </xf>
    <xf numFmtId="3" fontId="12" fillId="0" borderId="120" xfId="0" applyNumberFormat="1" applyFont="1" applyFill="1" applyBorder="1" applyAlignment="1">
      <alignment horizontal="right"/>
    </xf>
    <xf numFmtId="3" fontId="22" fillId="7" borderId="120" xfId="0" applyNumberFormat="1" applyFont="1" applyFill="1" applyBorder="1" applyAlignment="1">
      <alignment horizontal="right"/>
    </xf>
    <xf numFmtId="3" fontId="11" fillId="2" borderId="123" xfId="0" applyNumberFormat="1" applyFont="1" applyFill="1" applyBorder="1" applyAlignment="1">
      <alignment horizontal="right"/>
    </xf>
    <xf numFmtId="3" fontId="12" fillId="0" borderId="117" xfId="0" applyNumberFormat="1" applyFont="1" applyFill="1" applyBorder="1" applyAlignment="1">
      <alignment horizontal="right"/>
    </xf>
    <xf numFmtId="3" fontId="12" fillId="0" borderId="123" xfId="0" applyNumberFormat="1" applyFont="1" applyFill="1" applyBorder="1" applyAlignment="1">
      <alignment horizontal="right"/>
    </xf>
    <xf numFmtId="3" fontId="11" fillId="0" borderId="120" xfId="0" applyNumberFormat="1" applyFont="1" applyFill="1" applyBorder="1" applyAlignment="1">
      <alignment horizontal="right"/>
    </xf>
    <xf numFmtId="3" fontId="16" fillId="0" borderId="120" xfId="0" applyNumberFormat="1" applyFont="1" applyFill="1" applyBorder="1" applyAlignment="1">
      <alignment horizontal="right"/>
    </xf>
    <xf numFmtId="3" fontId="9" fillId="7" borderId="118" xfId="0" applyNumberFormat="1" applyFont="1" applyFill="1" applyBorder="1" applyAlignment="1">
      <alignment horizontal="right"/>
    </xf>
    <xf numFmtId="3" fontId="9" fillId="7" borderId="123" xfId="0" applyNumberFormat="1" applyFont="1" applyFill="1" applyBorder="1" applyAlignment="1">
      <alignment horizontal="right"/>
    </xf>
    <xf numFmtId="3" fontId="11" fillId="2" borderId="120" xfId="0" applyNumberFormat="1" applyFont="1" applyFill="1" applyBorder="1" applyAlignment="1"/>
    <xf numFmtId="3" fontId="4" fillId="10" borderId="120" xfId="0" applyNumberFormat="1" applyFont="1" applyFill="1" applyBorder="1" applyAlignment="1"/>
    <xf numFmtId="3" fontId="4" fillId="7" borderId="120" xfId="0" applyNumberFormat="1" applyFont="1" applyFill="1" applyBorder="1" applyAlignment="1"/>
    <xf numFmtId="3" fontId="11" fillId="3" borderId="120" xfId="0" applyNumberFormat="1" applyFont="1" applyFill="1" applyBorder="1" applyAlignment="1">
      <alignment horizontal="right"/>
    </xf>
    <xf numFmtId="3" fontId="4" fillId="10" borderId="120" xfId="0" applyNumberFormat="1" applyFont="1" applyFill="1" applyBorder="1" applyAlignment="1">
      <alignment horizontal="right"/>
    </xf>
    <xf numFmtId="3" fontId="12" fillId="3" borderId="123" xfId="0" applyNumberFormat="1" applyFont="1" applyFill="1" applyBorder="1" applyAlignment="1">
      <alignment horizontal="right"/>
    </xf>
    <xf numFmtId="3" fontId="12" fillId="0" borderId="117" xfId="0" applyNumberFormat="1" applyFont="1" applyFill="1" applyBorder="1"/>
    <xf numFmtId="3" fontId="9" fillId="2" borderId="118" xfId="0" applyNumberFormat="1" applyFont="1" applyFill="1" applyBorder="1" applyAlignment="1">
      <alignment horizontal="right"/>
    </xf>
    <xf numFmtId="3" fontId="9" fillId="5" borderId="117" xfId="0" applyNumberFormat="1" applyFont="1" applyFill="1" applyBorder="1" applyAlignment="1">
      <alignment horizontal="right"/>
    </xf>
    <xf numFmtId="3" fontId="22" fillId="0" borderId="123" xfId="1" applyNumberFormat="1" applyFont="1" applyFill="1" applyBorder="1" applyAlignment="1">
      <alignment horizontal="right"/>
    </xf>
    <xf numFmtId="3" fontId="47" fillId="3" borderId="120" xfId="0" applyNumberFormat="1" applyFont="1" applyFill="1" applyBorder="1" applyAlignment="1"/>
    <xf numFmtId="3" fontId="4" fillId="4" borderId="123" xfId="0" applyNumberFormat="1" applyFont="1" applyFill="1" applyBorder="1"/>
    <xf numFmtId="3" fontId="9" fillId="6" borderId="118" xfId="0" applyNumberFormat="1" applyFont="1" applyFill="1" applyBorder="1" applyAlignment="1">
      <alignment horizontal="center" wrapText="1"/>
    </xf>
    <xf numFmtId="3" fontId="11" fillId="6" borderId="120" xfId="0" applyNumberFormat="1" applyFont="1" applyFill="1" applyBorder="1" applyAlignment="1"/>
    <xf numFmtId="3" fontId="12" fillId="5" borderId="120" xfId="0" applyNumberFormat="1" applyFont="1" applyFill="1" applyBorder="1" applyAlignment="1"/>
    <xf numFmtId="3" fontId="12" fillId="4" borderId="120" xfId="0" applyNumberFormat="1" applyFont="1" applyFill="1" applyBorder="1" applyAlignment="1"/>
    <xf numFmtId="3" fontId="12" fillId="4" borderId="123" xfId="0" applyNumberFormat="1" applyFont="1" applyFill="1" applyBorder="1" applyAlignment="1">
      <alignment horizontal="right"/>
    </xf>
    <xf numFmtId="3" fontId="12" fillId="0" borderId="120" xfId="0" applyNumberFormat="1" applyFont="1" applyFill="1" applyBorder="1"/>
    <xf numFmtId="3" fontId="12" fillId="0" borderId="123" xfId="0" applyNumberFormat="1" applyFont="1" applyFill="1" applyBorder="1"/>
    <xf numFmtId="3" fontId="11" fillId="8" borderId="122" xfId="0" applyNumberFormat="1" applyFont="1" applyFill="1" applyBorder="1" applyAlignment="1">
      <alignment shrinkToFit="1"/>
    </xf>
    <xf numFmtId="3" fontId="11" fillId="5" borderId="122" xfId="0" applyNumberFormat="1" applyFont="1" applyFill="1" applyBorder="1" applyAlignment="1">
      <alignment shrinkToFit="1"/>
    </xf>
    <xf numFmtId="3" fontId="4" fillId="0" borderId="128" xfId="0" applyNumberFormat="1" applyFont="1" applyFill="1" applyBorder="1" applyAlignment="1">
      <alignment shrinkToFit="1"/>
    </xf>
    <xf numFmtId="3" fontId="4" fillId="0" borderId="121" xfId="0" applyNumberFormat="1" applyFont="1" applyFill="1" applyBorder="1" applyAlignment="1">
      <alignment shrinkToFit="1"/>
    </xf>
    <xf numFmtId="3" fontId="8" fillId="8" borderId="119" xfId="0" applyNumberFormat="1" applyFont="1" applyFill="1" applyBorder="1" applyAlignment="1">
      <alignment horizontal="right"/>
    </xf>
    <xf numFmtId="3" fontId="24" fillId="0" borderId="120" xfId="0" applyNumberFormat="1" applyFont="1" applyFill="1" applyBorder="1" applyAlignment="1">
      <alignment horizontal="right"/>
    </xf>
    <xf numFmtId="3" fontId="23" fillId="0" borderId="123" xfId="0" applyNumberFormat="1" applyFont="1" applyFill="1" applyBorder="1" applyAlignment="1">
      <alignment horizontal="right"/>
    </xf>
    <xf numFmtId="3" fontId="22" fillId="7" borderId="120" xfId="1" applyNumberFormat="1" applyFont="1" applyFill="1" applyBorder="1" applyAlignment="1">
      <alignment horizontal="right"/>
    </xf>
    <xf numFmtId="3" fontId="22" fillId="0" borderId="120" xfId="1" applyNumberFormat="1" applyFont="1" applyFill="1" applyBorder="1" applyAlignment="1">
      <alignment horizontal="right"/>
    </xf>
    <xf numFmtId="3" fontId="24" fillId="2" borderId="120" xfId="0" applyNumberFormat="1" applyFont="1" applyFill="1" applyBorder="1" applyAlignment="1">
      <alignment horizontal="right"/>
    </xf>
    <xf numFmtId="3" fontId="10" fillId="7" borderId="117" xfId="0" applyNumberFormat="1" applyFont="1" applyFill="1" applyBorder="1" applyAlignment="1">
      <alignment horizontal="right"/>
    </xf>
    <xf numFmtId="3" fontId="22" fillId="10" borderId="120" xfId="0" applyNumberFormat="1" applyFont="1" applyFill="1" applyBorder="1" applyAlignment="1">
      <alignment horizontal="right"/>
    </xf>
    <xf numFmtId="3" fontId="23" fillId="2" borderId="120" xfId="0" applyNumberFormat="1" applyFont="1" applyFill="1" applyBorder="1" applyAlignment="1">
      <alignment horizontal="right"/>
    </xf>
    <xf numFmtId="3" fontId="10" fillId="7" borderId="120" xfId="0" applyNumberFormat="1" applyFont="1" applyFill="1" applyBorder="1" applyAlignment="1">
      <alignment horizontal="right"/>
    </xf>
    <xf numFmtId="3" fontId="23" fillId="2" borderId="120" xfId="0" applyNumberFormat="1" applyFont="1" applyFill="1" applyBorder="1" applyAlignment="1"/>
    <xf numFmtId="3" fontId="22" fillId="0" borderId="123" xfId="0" applyNumberFormat="1" applyFont="1" applyFill="1" applyBorder="1" applyAlignment="1">
      <alignment horizontal="right"/>
    </xf>
    <xf numFmtId="3" fontId="0" fillId="0" borderId="107" xfId="0" applyNumberFormat="1" applyFill="1" applyBorder="1"/>
    <xf numFmtId="3" fontId="16" fillId="6" borderId="118" xfId="0" applyNumberFormat="1" applyFont="1" applyFill="1" applyBorder="1" applyAlignment="1">
      <alignment horizontal="right"/>
    </xf>
    <xf numFmtId="3" fontId="4" fillId="0" borderId="118" xfId="0" applyNumberFormat="1" applyFont="1" applyFill="1" applyBorder="1" applyAlignment="1">
      <alignment horizontal="right"/>
    </xf>
    <xf numFmtId="3" fontId="22" fillId="10" borderId="120" xfId="1" applyNumberFormat="1" applyFont="1" applyFill="1" applyBorder="1" applyAlignment="1">
      <alignment horizontal="right"/>
    </xf>
    <xf numFmtId="3" fontId="10" fillId="0" borderId="120" xfId="0" applyNumberFormat="1" applyFont="1" applyFill="1" applyBorder="1" applyAlignment="1">
      <alignment horizontal="right"/>
    </xf>
    <xf numFmtId="3" fontId="22" fillId="0" borderId="120" xfId="0" applyNumberFormat="1" applyFont="1" applyFill="1" applyBorder="1" applyAlignment="1">
      <alignment horizontal="right"/>
    </xf>
    <xf numFmtId="3" fontId="22" fillId="7" borderId="117" xfId="0" applyNumberFormat="1" applyFont="1" applyFill="1" applyBorder="1" applyAlignment="1">
      <alignment horizontal="right"/>
    </xf>
    <xf numFmtId="3" fontId="4" fillId="7" borderId="123" xfId="0" applyNumberFormat="1" applyFont="1" applyFill="1" applyBorder="1" applyAlignment="1">
      <alignment horizontal="right"/>
    </xf>
    <xf numFmtId="3" fontId="20" fillId="3" borderId="118" xfId="0" applyNumberFormat="1" applyFont="1" applyFill="1" applyBorder="1" applyAlignment="1"/>
    <xf numFmtId="3" fontId="4" fillId="7" borderId="121" xfId="0" applyNumberFormat="1" applyFont="1" applyFill="1" applyBorder="1" applyAlignment="1"/>
    <xf numFmtId="3" fontId="23" fillId="0" borderId="120" xfId="0" applyNumberFormat="1" applyFont="1" applyFill="1" applyBorder="1" applyAlignment="1">
      <alignment horizontal="right"/>
    </xf>
    <xf numFmtId="3" fontId="9" fillId="0" borderId="120" xfId="0" applyNumberFormat="1" applyFont="1" applyFill="1" applyBorder="1" applyAlignment="1">
      <alignment horizontal="right"/>
    </xf>
    <xf numFmtId="3" fontId="9" fillId="7" borderId="120" xfId="0" applyNumberFormat="1" applyFont="1" applyFill="1" applyBorder="1" applyAlignment="1">
      <alignment horizontal="right"/>
    </xf>
    <xf numFmtId="3" fontId="11" fillId="0" borderId="117" xfId="0" applyNumberFormat="1" applyFont="1" applyFill="1" applyBorder="1" applyAlignment="1">
      <alignment horizontal="right"/>
    </xf>
    <xf numFmtId="3" fontId="11" fillId="0" borderId="123" xfId="0" applyNumberFormat="1" applyFont="1" applyFill="1" applyBorder="1" applyAlignment="1">
      <alignment horizontal="right"/>
    </xf>
    <xf numFmtId="3" fontId="8" fillId="8" borderId="119" xfId="0" applyNumberFormat="1" applyFont="1" applyFill="1" applyBorder="1" applyAlignment="1">
      <alignment shrinkToFit="1"/>
    </xf>
    <xf numFmtId="3" fontId="13" fillId="3" borderId="120" xfId="0" applyNumberFormat="1" applyFont="1" applyFill="1" applyBorder="1" applyAlignment="1">
      <alignment horizontal="right"/>
    </xf>
    <xf numFmtId="3" fontId="50" fillId="2" borderId="120" xfId="0" applyNumberFormat="1" applyFont="1" applyFill="1" applyBorder="1" applyAlignment="1">
      <alignment horizontal="right"/>
    </xf>
    <xf numFmtId="3" fontId="4" fillId="7" borderId="120" xfId="0" applyNumberFormat="1" applyFont="1" applyFill="1" applyBorder="1"/>
    <xf numFmtId="3" fontId="22" fillId="7" borderId="124" xfId="0" applyNumberFormat="1" applyFont="1" applyFill="1" applyBorder="1" applyAlignment="1">
      <alignment horizontal="right"/>
    </xf>
    <xf numFmtId="3" fontId="13" fillId="5" borderId="120" xfId="0" applyNumberFormat="1" applyFont="1" applyFill="1" applyBorder="1" applyAlignment="1">
      <alignment horizontal="right"/>
    </xf>
    <xf numFmtId="3" fontId="37" fillId="8" borderId="119" xfId="0" applyNumberFormat="1" applyFont="1" applyFill="1" applyBorder="1" applyAlignment="1"/>
    <xf numFmtId="3" fontId="23" fillId="0" borderId="118" xfId="0" applyNumberFormat="1" applyFont="1" applyFill="1" applyBorder="1" applyAlignment="1">
      <alignment horizontal="right"/>
    </xf>
    <xf numFmtId="3" fontId="12" fillId="5" borderId="123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/>
    <xf numFmtId="3" fontId="23" fillId="2" borderId="118" xfId="0" applyNumberFormat="1" applyFont="1" applyFill="1" applyBorder="1" applyAlignment="1">
      <alignment horizontal="right"/>
    </xf>
    <xf numFmtId="3" fontId="22" fillId="3" borderId="120" xfId="0" applyNumberFormat="1" applyFont="1" applyFill="1" applyBorder="1" applyAlignment="1">
      <alignment horizontal="right"/>
    </xf>
    <xf numFmtId="3" fontId="12" fillId="7" borderId="63" xfId="0" applyNumberFormat="1" applyFont="1" applyFill="1" applyBorder="1" applyAlignment="1">
      <alignment horizontal="right"/>
    </xf>
    <xf numFmtId="3" fontId="32" fillId="8" borderId="119" xfId="0" applyNumberFormat="1" applyFont="1" applyFill="1" applyBorder="1" applyAlignment="1">
      <alignment horizontal="right"/>
    </xf>
    <xf numFmtId="3" fontId="25" fillId="0" borderId="123" xfId="0" applyNumberFormat="1" applyFont="1" applyFill="1" applyBorder="1" applyAlignment="1">
      <alignment horizontal="right"/>
    </xf>
    <xf numFmtId="3" fontId="22" fillId="10" borderId="117" xfId="0" applyNumberFormat="1" applyFont="1" applyFill="1" applyBorder="1" applyAlignment="1">
      <alignment horizontal="right"/>
    </xf>
    <xf numFmtId="3" fontId="22" fillId="0" borderId="117" xfId="0" applyNumberFormat="1" applyFont="1" applyFill="1" applyBorder="1" applyAlignment="1">
      <alignment horizontal="right"/>
    </xf>
    <xf numFmtId="3" fontId="4" fillId="0" borderId="81" xfId="0" applyNumberFormat="1" applyFont="1" applyFill="1" applyBorder="1" applyAlignment="1">
      <alignment horizontal="right"/>
    </xf>
    <xf numFmtId="3" fontId="4" fillId="4" borderId="123" xfId="0" applyNumberFormat="1" applyFont="1" applyFill="1" applyBorder="1" applyAlignment="1">
      <alignment horizontal="right"/>
    </xf>
    <xf numFmtId="3" fontId="25" fillId="2" borderId="120" xfId="0" applyNumberFormat="1" applyFont="1" applyFill="1" applyBorder="1" applyAlignment="1">
      <alignment horizontal="right"/>
    </xf>
    <xf numFmtId="3" fontId="20" fillId="3" borderId="126" xfId="0" applyNumberFormat="1" applyFont="1" applyFill="1" applyBorder="1" applyAlignment="1"/>
    <xf numFmtId="3" fontId="8" fillId="0" borderId="82" xfId="0" applyNumberFormat="1" applyFont="1" applyFill="1" applyBorder="1" applyAlignment="1">
      <alignment horizontal="right"/>
    </xf>
    <xf numFmtId="3" fontId="12" fillId="7" borderId="118" xfId="0" applyNumberFormat="1" applyFont="1" applyFill="1" applyBorder="1" applyAlignment="1">
      <alignment horizontal="right"/>
    </xf>
    <xf numFmtId="3" fontId="66" fillId="7" borderId="118" xfId="0" applyNumberFormat="1" applyFont="1" applyFill="1" applyBorder="1" applyAlignment="1">
      <alignment horizontal="right"/>
    </xf>
    <xf numFmtId="3" fontId="12" fillId="4" borderId="118" xfId="0" applyNumberFormat="1" applyFont="1" applyFill="1" applyBorder="1" applyAlignment="1">
      <alignment horizontal="right"/>
    </xf>
    <xf numFmtId="3" fontId="66" fillId="7" borderId="120" xfId="0" applyNumberFormat="1" applyFont="1" applyFill="1" applyBorder="1" applyAlignment="1">
      <alignment horizontal="right"/>
    </xf>
    <xf numFmtId="3" fontId="18" fillId="2" borderId="67" xfId="0" applyNumberFormat="1" applyFont="1" applyFill="1" applyBorder="1" applyAlignment="1">
      <alignment horizontal="center" vertical="center"/>
    </xf>
    <xf numFmtId="3" fontId="8" fillId="8" borderId="68" xfId="0" applyNumberFormat="1" applyFont="1" applyFill="1" applyBorder="1" applyAlignment="1"/>
    <xf numFmtId="3" fontId="23" fillId="0" borderId="65" xfId="0" applyNumberFormat="1" applyFont="1" applyFill="1" applyBorder="1" applyAlignment="1"/>
    <xf numFmtId="3" fontId="24" fillId="0" borderId="111" xfId="0" applyNumberFormat="1" applyFont="1" applyFill="1" applyBorder="1" applyAlignment="1">
      <alignment horizontal="right"/>
    </xf>
    <xf numFmtId="3" fontId="8" fillId="8" borderId="68" xfId="0" applyNumberFormat="1" applyFont="1" applyFill="1" applyBorder="1" applyAlignment="1">
      <alignment shrinkToFit="1"/>
    </xf>
    <xf numFmtId="3" fontId="23" fillId="2" borderId="65" xfId="0" applyNumberFormat="1" applyFont="1" applyFill="1" applyBorder="1" applyAlignment="1"/>
    <xf numFmtId="3" fontId="24" fillId="2" borderId="63" xfId="0" applyNumberFormat="1" applyFont="1" applyFill="1" applyBorder="1" applyAlignment="1">
      <alignment horizontal="right"/>
    </xf>
    <xf numFmtId="3" fontId="10" fillId="7" borderId="63" xfId="0" applyNumberFormat="1" applyFont="1" applyFill="1" applyBorder="1"/>
    <xf numFmtId="3" fontId="23" fillId="2" borderId="63" xfId="0" applyNumberFormat="1" applyFont="1" applyFill="1" applyBorder="1" applyAlignment="1"/>
    <xf numFmtId="3" fontId="4" fillId="7" borderId="111" xfId="0" applyNumberFormat="1" applyFont="1" applyFill="1" applyBorder="1"/>
    <xf numFmtId="3" fontId="22" fillId="3" borderId="65" xfId="0" applyNumberFormat="1" applyFont="1" applyFill="1" applyBorder="1" applyAlignment="1"/>
    <xf numFmtId="3" fontId="10" fillId="7" borderId="111" xfId="0" applyNumberFormat="1" applyFont="1" applyFill="1" applyBorder="1"/>
    <xf numFmtId="0" fontId="4" fillId="10" borderId="34" xfId="0" applyFont="1" applyFill="1" applyBorder="1" applyAlignment="1">
      <alignment horizontal="left" wrapText="1"/>
    </xf>
    <xf numFmtId="0" fontId="4" fillId="10" borderId="110" xfId="0" applyFont="1" applyFill="1" applyBorder="1" applyAlignment="1">
      <alignment horizontal="left" wrapText="1"/>
    </xf>
    <xf numFmtId="0" fontId="9" fillId="6" borderId="95" xfId="0" applyFont="1" applyFill="1" applyBorder="1" applyAlignment="1">
      <alignment horizontal="center" wrapText="1"/>
    </xf>
    <xf numFmtId="3" fontId="9" fillId="6" borderId="95" xfId="0" applyNumberFormat="1" applyFont="1" applyFill="1" applyBorder="1" applyAlignment="1">
      <alignment horizontal="center" wrapText="1"/>
    </xf>
    <xf numFmtId="0" fontId="9" fillId="6" borderId="8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4" fontId="45" fillId="7" borderId="15" xfId="0" applyNumberFormat="1" applyFont="1" applyFill="1" applyBorder="1"/>
    <xf numFmtId="3" fontId="16" fillId="7" borderId="11" xfId="0" applyNumberFormat="1" applyFont="1" applyFill="1" applyBorder="1" applyAlignment="1"/>
    <xf numFmtId="3" fontId="23" fillId="6" borderId="11" xfId="0" applyNumberFormat="1" applyFont="1" applyFill="1" applyBorder="1" applyAlignment="1"/>
    <xf numFmtId="3" fontId="22" fillId="7" borderId="97" xfId="0" applyNumberFormat="1" applyFont="1" applyFill="1" applyBorder="1" applyAlignment="1"/>
    <xf numFmtId="0" fontId="9" fillId="6" borderId="114" xfId="0" applyFont="1" applyFill="1" applyBorder="1" applyAlignment="1">
      <alignment horizontal="center" wrapText="1"/>
    </xf>
    <xf numFmtId="3" fontId="9" fillId="6" borderId="114" xfId="0" applyNumberFormat="1" applyFont="1" applyFill="1" applyBorder="1" applyAlignment="1">
      <alignment horizontal="center" wrapText="1"/>
    </xf>
    <xf numFmtId="3" fontId="32" fillId="8" borderId="22" xfId="0" applyNumberFormat="1" applyFont="1" applyFill="1" applyBorder="1" applyAlignment="1"/>
    <xf numFmtId="4" fontId="10" fillId="10" borderId="8" xfId="0" applyNumberFormat="1" applyFont="1" applyFill="1" applyBorder="1" applyAlignment="1"/>
    <xf numFmtId="4" fontId="22" fillId="7" borderId="8" xfId="0" applyNumberFormat="1" applyFont="1" applyFill="1" applyBorder="1"/>
    <xf numFmtId="4" fontId="10" fillId="10" borderId="8" xfId="0" applyNumberFormat="1" applyFont="1" applyFill="1" applyBorder="1" applyAlignment="1">
      <alignment horizontal="right"/>
    </xf>
    <xf numFmtId="3" fontId="22" fillId="10" borderId="8" xfId="0" applyNumberFormat="1" applyFont="1" applyFill="1" applyBorder="1" applyAlignment="1"/>
    <xf numFmtId="3" fontId="45" fillId="10" borderId="36" xfId="0" applyNumberFormat="1" applyFont="1" applyFill="1" applyBorder="1"/>
    <xf numFmtId="3" fontId="45" fillId="10" borderId="113" xfId="0" applyNumberFormat="1" applyFont="1" applyFill="1" applyBorder="1"/>
    <xf numFmtId="4" fontId="10" fillId="7" borderId="51" xfId="0" applyNumberFormat="1" applyFont="1" applyFill="1" applyBorder="1" applyAlignment="1">
      <alignment horizontal="right"/>
    </xf>
    <xf numFmtId="3" fontId="16" fillId="7" borderId="8" xfId="0" applyNumberFormat="1" applyFont="1" applyFill="1" applyBorder="1" applyAlignment="1"/>
    <xf numFmtId="3" fontId="23" fillId="6" borderId="8" xfId="0" applyNumberFormat="1" applyFont="1" applyFill="1" applyBorder="1" applyAlignment="1"/>
    <xf numFmtId="3" fontId="22" fillId="7" borderId="51" xfId="0" applyNumberFormat="1" applyFont="1" applyFill="1" applyBorder="1" applyAlignment="1"/>
    <xf numFmtId="4" fontId="16" fillId="7" borderId="120" xfId="0" applyNumberFormat="1" applyFont="1" applyFill="1" applyBorder="1" applyAlignment="1"/>
    <xf numFmtId="4" fontId="10" fillId="0" borderId="120" xfId="0" applyNumberFormat="1" applyFont="1" applyFill="1" applyBorder="1" applyAlignment="1"/>
    <xf numFmtId="4" fontId="23" fillId="6" borderId="120" xfId="0" applyNumberFormat="1" applyFont="1" applyFill="1" applyBorder="1" applyAlignment="1"/>
    <xf numFmtId="4" fontId="22" fillId="7" borderId="123" xfId="0" applyNumberFormat="1" applyFont="1" applyFill="1" applyBorder="1" applyAlignment="1"/>
    <xf numFmtId="4" fontId="10" fillId="7" borderId="120" xfId="0" applyNumberFormat="1" applyFont="1" applyFill="1" applyBorder="1" applyAlignment="1"/>
    <xf numFmtId="4" fontId="22" fillId="0" borderId="120" xfId="0" applyNumberFormat="1" applyFont="1" applyFill="1" applyBorder="1" applyAlignment="1"/>
    <xf numFmtId="4" fontId="10" fillId="10" borderId="120" xfId="0" applyNumberFormat="1" applyFont="1" applyFill="1" applyBorder="1" applyAlignment="1"/>
    <xf numFmtId="4" fontId="22" fillId="7" borderId="120" xfId="0" applyNumberFormat="1" applyFont="1" applyFill="1" applyBorder="1" applyAlignment="1"/>
    <xf numFmtId="4" fontId="23" fillId="6" borderId="120" xfId="0" applyNumberFormat="1" applyFont="1" applyFill="1" applyBorder="1" applyAlignment="1">
      <alignment horizontal="right"/>
    </xf>
    <xf numFmtId="4" fontId="10" fillId="10" borderId="120" xfId="0" applyNumberFormat="1" applyFont="1" applyFill="1" applyBorder="1" applyAlignment="1">
      <alignment horizontal="right"/>
    </xf>
    <xf numFmtId="4" fontId="23" fillId="9" borderId="120" xfId="0" applyNumberFormat="1" applyFont="1" applyFill="1" applyBorder="1" applyAlignment="1">
      <alignment horizontal="right"/>
    </xf>
    <xf numFmtId="4" fontId="12" fillId="4" borderId="120" xfId="0" applyNumberFormat="1" applyFont="1" applyFill="1" applyBorder="1" applyAlignment="1">
      <alignment horizontal="right"/>
    </xf>
    <xf numFmtId="4" fontId="45" fillId="0" borderId="120" xfId="0" applyNumberFormat="1" applyFont="1" applyFill="1" applyBorder="1"/>
    <xf numFmtId="4" fontId="45" fillId="0" borderId="117" xfId="0" applyNumberFormat="1" applyFont="1" applyBorder="1"/>
    <xf numFmtId="4" fontId="23" fillId="2" borderId="127" xfId="0" applyNumberFormat="1" applyFont="1" applyFill="1" applyBorder="1" applyAlignment="1">
      <alignment horizontal="right"/>
    </xf>
    <xf numFmtId="4" fontId="45" fillId="10" borderId="126" xfId="0" applyNumberFormat="1" applyFont="1" applyFill="1" applyBorder="1"/>
    <xf numFmtId="4" fontId="45" fillId="10" borderId="121" xfId="0" applyNumberFormat="1" applyFont="1" applyFill="1" applyBorder="1"/>
    <xf numFmtId="4" fontId="9" fillId="6" borderId="96" xfId="0" applyNumberFormat="1" applyFont="1" applyFill="1" applyBorder="1" applyAlignment="1">
      <alignment horizontal="center" wrapText="1"/>
    </xf>
    <xf numFmtId="4" fontId="32" fillId="8" borderId="119" xfId="0" applyNumberFormat="1" applyFont="1" applyFill="1" applyBorder="1" applyAlignment="1"/>
    <xf numFmtId="4" fontId="23" fillId="2" borderId="15" xfId="0" applyNumberFormat="1" applyFont="1" applyFill="1" applyBorder="1" applyAlignment="1"/>
    <xf numFmtId="4" fontId="4" fillId="0" borderId="11" xfId="0" applyNumberFormat="1" applyFont="1" applyFill="1" applyBorder="1"/>
    <xf numFmtId="4" fontId="4" fillId="7" borderId="13" xfId="1" applyNumberFormat="1" applyFont="1" applyFill="1" applyBorder="1"/>
    <xf numFmtId="4" fontId="4" fillId="7" borderId="97" xfId="1" applyNumberFormat="1" applyFont="1" applyFill="1" applyBorder="1"/>
    <xf numFmtId="4" fontId="4" fillId="0" borderId="8" xfId="0" applyNumberFormat="1" applyFont="1" applyFill="1" applyBorder="1"/>
    <xf numFmtId="3" fontId="4" fillId="7" borderId="13" xfId="1" applyNumberFormat="1" applyFont="1" applyFill="1" applyBorder="1"/>
    <xf numFmtId="3" fontId="4" fillId="7" borderId="97" xfId="1" applyNumberFormat="1" applyFont="1" applyFill="1" applyBorder="1"/>
    <xf numFmtId="4" fontId="23" fillId="2" borderId="118" xfId="0" applyNumberFormat="1" applyFont="1" applyFill="1" applyBorder="1" applyAlignment="1"/>
    <xf numFmtId="4" fontId="4" fillId="0" borderId="120" xfId="0" applyNumberFormat="1" applyFont="1" applyFill="1" applyBorder="1"/>
    <xf numFmtId="4" fontId="4" fillId="7" borderId="117" xfId="1" applyNumberFormat="1" applyFont="1" applyFill="1" applyBorder="1"/>
    <xf numFmtId="4" fontId="4" fillId="7" borderId="123" xfId="1" applyNumberFormat="1" applyFont="1" applyFill="1" applyBorder="1"/>
    <xf numFmtId="16" fontId="11" fillId="0" borderId="112" xfId="0" applyNumberFormat="1" applyFont="1" applyFill="1" applyBorder="1" applyAlignment="1">
      <alignment horizontal="center"/>
    </xf>
    <xf numFmtId="0" fontId="23" fillId="0" borderId="113" xfId="0" applyFont="1" applyFill="1" applyBorder="1" applyAlignment="1"/>
    <xf numFmtId="0" fontId="36" fillId="0" borderId="113" xfId="0" applyFont="1" applyFill="1" applyBorder="1" applyAlignment="1"/>
    <xf numFmtId="0" fontId="36" fillId="0" borderId="110" xfId="0" applyFont="1" applyFill="1" applyBorder="1" applyAlignment="1"/>
    <xf numFmtId="4" fontId="23" fillId="0" borderId="113" xfId="0" applyNumberFormat="1" applyFont="1" applyFill="1" applyBorder="1" applyAlignment="1"/>
    <xf numFmtId="3" fontId="23" fillId="0" borderId="113" xfId="0" applyNumberFormat="1" applyFont="1" applyFill="1" applyBorder="1" applyAlignment="1"/>
    <xf numFmtId="3" fontId="23" fillId="0" borderId="107" xfId="0" applyNumberFormat="1" applyFont="1" applyFill="1" applyBorder="1" applyAlignment="1"/>
    <xf numFmtId="4" fontId="23" fillId="0" borderId="121" xfId="0" applyNumberFormat="1" applyFont="1" applyFill="1" applyBorder="1" applyAlignment="1"/>
    <xf numFmtId="4" fontId="23" fillId="0" borderId="107" xfId="0" applyNumberFormat="1" applyFont="1" applyFill="1" applyBorder="1" applyAlignment="1"/>
    <xf numFmtId="3" fontId="4" fillId="0" borderId="97" xfId="0" applyNumberFormat="1" applyFont="1" applyFill="1" applyBorder="1" applyAlignment="1"/>
    <xf numFmtId="4" fontId="4" fillId="0" borderId="97" xfId="0" applyNumberFormat="1" applyFont="1" applyFill="1" applyBorder="1" applyAlignment="1"/>
    <xf numFmtId="3" fontId="45" fillId="0" borderId="15" xfId="0" applyNumberFormat="1" applyFont="1" applyFill="1" applyBorder="1" applyAlignment="1"/>
    <xf numFmtId="4" fontId="4" fillId="0" borderId="51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51" xfId="0" applyNumberFormat="1" applyFont="1" applyFill="1" applyBorder="1" applyAlignment="1"/>
    <xf numFmtId="4" fontId="45" fillId="0" borderId="6" xfId="0" applyNumberFormat="1" applyFont="1" applyFill="1" applyBorder="1" applyAlignment="1"/>
    <xf numFmtId="3" fontId="45" fillId="0" borderId="6" xfId="0" applyNumberFormat="1" applyFont="1" applyFill="1" applyBorder="1" applyAlignment="1"/>
    <xf numFmtId="4" fontId="43" fillId="5" borderId="8" xfId="0" applyNumberFormat="1" applyFont="1" applyFill="1" applyBorder="1"/>
    <xf numFmtId="4" fontId="43" fillId="5" borderId="51" xfId="0" applyNumberFormat="1" applyFont="1" applyFill="1" applyBorder="1"/>
    <xf numFmtId="4" fontId="43" fillId="5" borderId="11" xfId="0" applyNumberFormat="1" applyFont="1" applyFill="1" applyBorder="1"/>
    <xf numFmtId="4" fontId="43" fillId="5" borderId="97" xfId="0" applyNumberFormat="1" applyFont="1" applyFill="1" applyBorder="1"/>
    <xf numFmtId="3" fontId="43" fillId="5" borderId="8" xfId="0" applyNumberFormat="1" applyFont="1" applyFill="1" applyBorder="1"/>
    <xf numFmtId="3" fontId="43" fillId="5" borderId="51" xfId="0" applyNumberFormat="1" applyFont="1" applyFill="1" applyBorder="1"/>
    <xf numFmtId="3" fontId="9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4" fontId="9" fillId="0" borderId="0" xfId="0" applyNumberFormat="1" applyFont="1" applyFill="1" applyBorder="1" applyAlignment="1">
      <alignment horizontal="center" wrapText="1"/>
    </xf>
    <xf numFmtId="3" fontId="43" fillId="0" borderId="0" xfId="0" applyNumberFormat="1" applyFont="1" applyFill="1" applyBorder="1"/>
    <xf numFmtId="4" fontId="9" fillId="6" borderId="6" xfId="0" applyNumberFormat="1" applyFont="1" applyFill="1" applyBorder="1" applyAlignment="1">
      <alignment horizontal="center" wrapText="1"/>
    </xf>
    <xf numFmtId="3" fontId="9" fillId="6" borderId="65" xfId="0" applyNumberFormat="1" applyFont="1" applyFill="1" applyBorder="1" applyAlignment="1">
      <alignment horizontal="center" wrapText="1"/>
    </xf>
    <xf numFmtId="3" fontId="4" fillId="0" borderId="63" xfId="0" applyNumberFormat="1" applyFont="1" applyFill="1" applyBorder="1" applyAlignment="1"/>
    <xf numFmtId="3" fontId="4" fillId="0" borderId="111" xfId="0" applyNumberFormat="1" applyFont="1" applyFill="1" applyBorder="1" applyAlignment="1"/>
    <xf numFmtId="3" fontId="4" fillId="2" borderId="9" xfId="0" applyNumberFormat="1" applyFont="1" applyFill="1" applyBorder="1" applyAlignment="1">
      <alignment horizontal="center" vertical="center"/>
    </xf>
    <xf numFmtId="3" fontId="4" fillId="2" borderId="117" xfId="0" applyNumberFormat="1" applyFont="1" applyFill="1" applyBorder="1" applyAlignment="1">
      <alignment horizontal="center" vertical="center"/>
    </xf>
    <xf numFmtId="3" fontId="45" fillId="0" borderId="8" xfId="0" applyNumberFormat="1" applyFont="1" applyFill="1" applyBorder="1" applyAlignment="1"/>
    <xf numFmtId="3" fontId="45" fillId="0" borderId="120" xfId="0" applyNumberFormat="1" applyFont="1" applyFill="1" applyBorder="1" applyAlignment="1"/>
    <xf numFmtId="3" fontId="4" fillId="0" borderId="123" xfId="0" applyNumberFormat="1" applyFont="1" applyFill="1" applyBorder="1" applyAlignment="1"/>
    <xf numFmtId="3" fontId="4" fillId="0" borderId="0" xfId="0" applyNumberFormat="1" applyFont="1" applyBorder="1" applyAlignment="1"/>
    <xf numFmtId="3" fontId="43" fillId="5" borderId="120" xfId="0" applyNumberFormat="1" applyFont="1" applyFill="1" applyBorder="1"/>
    <xf numFmtId="3" fontId="43" fillId="5" borderId="123" xfId="0" applyNumberFormat="1" applyFont="1" applyFill="1" applyBorder="1"/>
    <xf numFmtId="3" fontId="63" fillId="2" borderId="2" xfId="0" applyNumberFormat="1" applyFont="1" applyFill="1" applyBorder="1" applyAlignment="1">
      <alignment horizontal="center" vertical="center" wrapText="1"/>
    </xf>
    <xf numFmtId="0" fontId="5" fillId="2" borderId="105" xfId="0" applyFont="1" applyFill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82" xfId="0" applyBorder="1" applyAlignment="1">
      <alignment wrapText="1"/>
    </xf>
    <xf numFmtId="0" fontId="0" fillId="0" borderId="82" xfId="0" applyBorder="1" applyAlignment="1"/>
    <xf numFmtId="0" fontId="0" fillId="0" borderId="83" xfId="0" applyBorder="1" applyAlignment="1"/>
    <xf numFmtId="0" fontId="29" fillId="2" borderId="37" xfId="0" applyFont="1" applyFill="1" applyBorder="1" applyAlignment="1">
      <alignment wrapText="1"/>
    </xf>
    <xf numFmtId="0" fontId="29" fillId="2" borderId="27" xfId="0" applyFont="1" applyFill="1" applyBorder="1" applyAlignment="1">
      <alignment wrapText="1"/>
    </xf>
    <xf numFmtId="0" fontId="29" fillId="2" borderId="52" xfId="0" applyFont="1" applyFill="1" applyBorder="1" applyAlignment="1">
      <alignment wrapText="1"/>
    </xf>
    <xf numFmtId="49" fontId="29" fillId="0" borderId="2" xfId="0" applyNumberFormat="1" applyFont="1" applyFill="1" applyBorder="1" applyAlignment="1">
      <alignment horizontal="left"/>
    </xf>
    <xf numFmtId="49" fontId="29" fillId="0" borderId="11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distributed" wrapText="1"/>
    </xf>
    <xf numFmtId="0" fontId="54" fillId="0" borderId="0" xfId="0" applyFont="1" applyFill="1" applyBorder="1" applyAlignment="1">
      <alignment horizontal="left" vertical="distributed" wrapText="1"/>
    </xf>
    <xf numFmtId="0" fontId="54" fillId="0" borderId="0" xfId="0" applyFont="1" applyFill="1" applyBorder="1" applyAlignment="1"/>
    <xf numFmtId="49" fontId="52" fillId="2" borderId="88" xfId="0" applyNumberFormat="1" applyFont="1" applyFill="1" applyBorder="1" applyAlignment="1">
      <alignment horizontal="center" wrapText="1"/>
    </xf>
    <xf numFmtId="49" fontId="52" fillId="2" borderId="89" xfId="0" applyNumberFormat="1" applyFont="1" applyFill="1" applyBorder="1" applyAlignment="1">
      <alignment horizontal="center" wrapText="1"/>
    </xf>
    <xf numFmtId="49" fontId="52" fillId="2" borderId="24" xfId="0" applyNumberFormat="1" applyFont="1" applyFill="1" applyBorder="1" applyAlignment="1">
      <alignment horizontal="center" wrapText="1"/>
    </xf>
    <xf numFmtId="49" fontId="52" fillId="2" borderId="4" xfId="0" applyNumberFormat="1" applyFont="1" applyFill="1" applyBorder="1" applyAlignment="1">
      <alignment horizontal="center" wrapText="1"/>
    </xf>
    <xf numFmtId="49" fontId="29" fillId="0" borderId="53" xfId="0" applyNumberFormat="1" applyFont="1" applyFill="1" applyBorder="1" applyAlignment="1">
      <alignment horizontal="left"/>
    </xf>
    <xf numFmtId="0" fontId="16" fillId="0" borderId="97" xfId="0" applyFont="1" applyFill="1" applyBorder="1" applyAlignment="1">
      <alignment horizontal="left"/>
    </xf>
    <xf numFmtId="49" fontId="7" fillId="2" borderId="87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3" fontId="63" fillId="2" borderId="8" xfId="0" applyNumberFormat="1" applyFont="1" applyFill="1" applyBorder="1" applyAlignment="1">
      <alignment horizontal="center" vertical="center" wrapText="1"/>
    </xf>
    <xf numFmtId="3" fontId="63" fillId="2" borderId="64" xfId="0" applyNumberFormat="1" applyFont="1" applyFill="1" applyBorder="1" applyAlignment="1">
      <alignment horizontal="center" vertical="center" wrapText="1"/>
    </xf>
    <xf numFmtId="3" fontId="63" fillId="2" borderId="65" xfId="0" applyNumberFormat="1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1" fillId="8" borderId="78" xfId="0" applyFont="1" applyFill="1" applyBorder="1" applyAlignment="1">
      <alignment horizontal="left" vertical="distributed" wrapText="1"/>
    </xf>
    <xf numFmtId="0" fontId="0" fillId="8" borderId="29" xfId="0" applyFill="1" applyBorder="1" applyAlignment="1">
      <alignment horizontal="left" vertical="distributed" wrapText="1"/>
    </xf>
    <xf numFmtId="0" fontId="0" fillId="8" borderId="59" xfId="0" applyFill="1" applyBorder="1" applyAlignment="1">
      <alignment horizontal="left" vertical="distributed" wrapText="1"/>
    </xf>
    <xf numFmtId="3" fontId="63" fillId="2" borderId="11" xfId="0" applyNumberFormat="1" applyFont="1" applyFill="1" applyBorder="1" applyAlignment="1">
      <alignment horizontal="center" vertical="center" wrapText="1"/>
    </xf>
    <xf numFmtId="49" fontId="58" fillId="2" borderId="69" xfId="0" applyNumberFormat="1" applyFont="1" applyFill="1" applyBorder="1" applyAlignment="1">
      <alignment horizontal="center"/>
    </xf>
    <xf numFmtId="0" fontId="59" fillId="0" borderId="56" xfId="0" applyFont="1" applyBorder="1" applyAlignment="1"/>
    <xf numFmtId="0" fontId="29" fillId="0" borderId="7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11" fillId="8" borderId="74" xfId="0" applyFont="1" applyFill="1" applyBorder="1" applyAlignment="1">
      <alignment horizontal="left" vertical="center" wrapText="1"/>
    </xf>
    <xf numFmtId="0" fontId="11" fillId="8" borderId="39" xfId="0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11" xfId="0" applyFont="1" applyFill="1" applyBorder="1" applyAlignment="1">
      <alignment horizontal="left"/>
    </xf>
    <xf numFmtId="0" fontId="7" fillId="2" borderId="99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4" fontId="63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left" wrapText="1"/>
    </xf>
    <xf numFmtId="0" fontId="12" fillId="0" borderId="11" xfId="0" applyFont="1" applyFill="1" applyBorder="1"/>
    <xf numFmtId="49" fontId="29" fillId="2" borderId="7" xfId="0" applyNumberFormat="1" applyFont="1" applyFill="1" applyBorder="1" applyAlignment="1">
      <alignment horizontal="left"/>
    </xf>
    <xf numFmtId="0" fontId="16" fillId="2" borderId="15" xfId="0" applyFont="1" applyFill="1" applyBorder="1" applyAlignment="1">
      <alignment horizontal="left"/>
    </xf>
    <xf numFmtId="0" fontId="16" fillId="2" borderId="33" xfId="0" applyFont="1" applyFill="1" applyBorder="1" applyAlignment="1">
      <alignment horizontal="left"/>
    </xf>
    <xf numFmtId="0" fontId="29" fillId="2" borderId="7" xfId="0" applyFont="1" applyFill="1" applyBorder="1" applyAlignment="1">
      <alignment wrapText="1"/>
    </xf>
    <xf numFmtId="0" fontId="29" fillId="2" borderId="15" xfId="0" applyFont="1" applyFill="1" applyBorder="1" applyAlignment="1">
      <alignment wrapText="1"/>
    </xf>
    <xf numFmtId="0" fontId="29" fillId="2" borderId="33" xfId="0" applyFont="1" applyFill="1" applyBorder="1" applyAlignment="1">
      <alignment wrapText="1"/>
    </xf>
    <xf numFmtId="49" fontId="29" fillId="2" borderId="11" xfId="0" applyNumberFormat="1" applyFont="1" applyFill="1" applyBorder="1" applyAlignment="1">
      <alignment horizontal="left"/>
    </xf>
    <xf numFmtId="49" fontId="29" fillId="2" borderId="17" xfId="0" applyNumberFormat="1" applyFont="1" applyFill="1" applyBorder="1" applyAlignment="1">
      <alignment horizontal="left"/>
    </xf>
    <xf numFmtId="49" fontId="29" fillId="2" borderId="2" xfId="0" applyNumberFormat="1" applyFont="1" applyFill="1" applyBorder="1" applyAlignment="1">
      <alignment horizontal="left" wrapText="1"/>
    </xf>
    <xf numFmtId="0" fontId="12" fillId="0" borderId="11" xfId="0" applyFont="1" applyBorder="1"/>
    <xf numFmtId="0" fontId="12" fillId="0" borderId="17" xfId="0" applyFont="1" applyBorder="1"/>
    <xf numFmtId="0" fontId="16" fillId="2" borderId="11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11" fillId="8" borderId="84" xfId="0" applyFont="1" applyFill="1" applyBorder="1" applyAlignment="1">
      <alignment horizontal="left" vertical="distributed" wrapText="1"/>
    </xf>
    <xf numFmtId="0" fontId="0" fillId="8" borderId="25" xfId="0" applyFill="1" applyBorder="1" applyAlignment="1">
      <alignment horizontal="left" vertical="distributed" wrapText="1"/>
    </xf>
    <xf numFmtId="0" fontId="0" fillId="8" borderId="32" xfId="0" applyFill="1" applyBorder="1" applyAlignment="1">
      <alignment horizontal="left" vertical="distributed" wrapText="1"/>
    </xf>
    <xf numFmtId="0" fontId="8" fillId="8" borderId="84" xfId="0" applyFont="1" applyFill="1" applyBorder="1" applyAlignment="1">
      <alignment horizontal="left" vertical="center" wrapText="1"/>
    </xf>
    <xf numFmtId="0" fontId="8" fillId="8" borderId="2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0" fontId="7" fillId="2" borderId="88" xfId="0" applyFont="1" applyFill="1" applyBorder="1" applyAlignment="1">
      <alignment vertical="center"/>
    </xf>
    <xf numFmtId="49" fontId="11" fillId="0" borderId="53" xfId="0" applyNumberFormat="1" applyFont="1" applyFill="1" applyBorder="1" applyAlignment="1">
      <alignment horizontal="left"/>
    </xf>
    <xf numFmtId="49" fontId="11" fillId="0" borderId="97" xfId="0" applyNumberFormat="1" applyFont="1" applyFill="1" applyBorder="1" applyAlignment="1">
      <alignment horizontal="left"/>
    </xf>
    <xf numFmtId="49" fontId="11" fillId="2" borderId="8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7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49" fontId="11" fillId="2" borderId="8" xfId="0" applyNumberFormat="1" applyFont="1" applyFill="1" applyBorder="1" applyAlignment="1">
      <alignment horizontal="left" wrapText="1"/>
    </xf>
    <xf numFmtId="49" fontId="11" fillId="2" borderId="2" xfId="0" applyNumberFormat="1" applyFont="1" applyFill="1" applyBorder="1" applyAlignment="1">
      <alignment horizontal="left" wrapText="1"/>
    </xf>
    <xf numFmtId="0" fontId="11" fillId="8" borderId="74" xfId="0" applyFont="1" applyFill="1" applyBorder="1" applyAlignment="1">
      <alignment horizontal="left" vertical="distributed" wrapText="1"/>
    </xf>
    <xf numFmtId="0" fontId="0" fillId="8" borderId="39" xfId="0" applyFill="1" applyBorder="1" applyAlignment="1">
      <alignment horizontal="left" vertical="distributed" wrapText="1"/>
    </xf>
    <xf numFmtId="0" fontId="5" fillId="2" borderId="94" xfId="0" applyFont="1" applyFill="1" applyBorder="1" applyAlignment="1">
      <alignment horizontal="center" wrapText="1"/>
    </xf>
    <xf numFmtId="0" fontId="5" fillId="2" borderId="95" xfId="0" applyFont="1" applyFill="1" applyBorder="1" applyAlignment="1">
      <alignment horizontal="center" wrapText="1"/>
    </xf>
    <xf numFmtId="0" fontId="5" fillId="2" borderId="96" xfId="0" applyFont="1" applyFill="1" applyBorder="1" applyAlignment="1">
      <alignment horizontal="center" wrapText="1"/>
    </xf>
    <xf numFmtId="49" fontId="58" fillId="2" borderId="56" xfId="0" applyNumberFormat="1" applyFont="1" applyFill="1" applyBorder="1" applyAlignment="1">
      <alignment horizontal="center"/>
    </xf>
    <xf numFmtId="49" fontId="7" fillId="2" borderId="49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4" fontId="63" fillId="2" borderId="13" xfId="0" applyNumberFormat="1" applyFont="1" applyFill="1" applyBorder="1" applyAlignment="1">
      <alignment horizontal="center" vertical="center" wrapText="1"/>
    </xf>
    <xf numFmtId="4" fontId="63" fillId="2" borderId="15" xfId="0" applyNumberFormat="1" applyFont="1" applyFill="1" applyBorder="1" applyAlignment="1">
      <alignment horizontal="center" vertical="center" wrapText="1"/>
    </xf>
    <xf numFmtId="4" fontId="63" fillId="2" borderId="49" xfId="0" applyNumberFormat="1" applyFont="1" applyFill="1" applyBorder="1" applyAlignment="1">
      <alignment horizontal="center" vertical="center" wrapText="1"/>
    </xf>
    <xf numFmtId="4" fontId="63" fillId="2" borderId="33" xfId="0" applyNumberFormat="1" applyFont="1" applyFill="1" applyBorder="1" applyAlignment="1">
      <alignment horizontal="center" vertical="center" wrapText="1"/>
    </xf>
    <xf numFmtId="4" fontId="63" fillId="2" borderId="9" xfId="0" applyNumberFormat="1" applyFont="1" applyFill="1" applyBorder="1" applyAlignment="1">
      <alignment horizontal="center" vertical="center" wrapText="1"/>
    </xf>
    <xf numFmtId="4" fontId="63" fillId="2" borderId="6" xfId="0" applyNumberFormat="1" applyFont="1" applyFill="1" applyBorder="1" applyAlignment="1">
      <alignment horizontal="center" vertical="center" wrapText="1"/>
    </xf>
    <xf numFmtId="3" fontId="63" fillId="2" borderId="117" xfId="0" applyNumberFormat="1" applyFont="1" applyFill="1" applyBorder="1" applyAlignment="1">
      <alignment horizontal="center" vertical="center" wrapText="1"/>
    </xf>
    <xf numFmtId="3" fontId="63" fillId="2" borderId="118" xfId="0" applyNumberFormat="1" applyFont="1" applyFill="1" applyBorder="1" applyAlignment="1">
      <alignment horizontal="center" vertical="center" wrapText="1"/>
    </xf>
    <xf numFmtId="3" fontId="7" fillId="2" borderId="87" xfId="0" applyNumberFormat="1" applyFont="1" applyFill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left" wrapText="1"/>
    </xf>
    <xf numFmtId="3" fontId="4" fillId="7" borderId="11" xfId="0" applyNumberFormat="1" applyFont="1" applyFill="1" applyBorder="1" applyAlignment="1">
      <alignment horizontal="left" wrapText="1"/>
    </xf>
    <xf numFmtId="3" fontId="7" fillId="2" borderId="88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11" fillId="2" borderId="2" xfId="0" applyNumberFormat="1" applyFont="1" applyFill="1" applyBorder="1" applyAlignment="1">
      <alignment horizontal="left" wrapText="1"/>
    </xf>
    <xf numFmtId="3" fontId="11" fillId="2" borderId="11" xfId="0" applyNumberFormat="1" applyFont="1" applyFill="1" applyBorder="1" applyAlignment="1">
      <alignment horizontal="left" wrapText="1"/>
    </xf>
    <xf numFmtId="3" fontId="11" fillId="2" borderId="2" xfId="0" applyNumberFormat="1" applyFont="1" applyFill="1" applyBorder="1" applyAlignment="1">
      <alignment horizontal="left"/>
    </xf>
    <xf numFmtId="3" fontId="11" fillId="2" borderId="11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 wrapText="1"/>
    </xf>
    <xf numFmtId="3" fontId="11" fillId="2" borderId="15" xfId="0" applyNumberFormat="1" applyFont="1" applyFill="1" applyBorder="1" applyAlignment="1">
      <alignment horizontal="left" wrapText="1"/>
    </xf>
    <xf numFmtId="3" fontId="4" fillId="10" borderId="2" xfId="0" applyNumberFormat="1" applyFont="1" applyFill="1" applyBorder="1" applyAlignment="1">
      <alignment horizontal="left" wrapText="1"/>
    </xf>
    <xf numFmtId="3" fontId="4" fillId="10" borderId="11" xfId="0" applyNumberFormat="1" applyFont="1" applyFill="1" applyBorder="1" applyAlignment="1">
      <alignment horizontal="left" wrapText="1"/>
    </xf>
    <xf numFmtId="3" fontId="47" fillId="3" borderId="2" xfId="0" applyNumberFormat="1" applyFont="1" applyFill="1" applyBorder="1" applyAlignment="1"/>
    <xf numFmtId="3" fontId="39" fillId="0" borderId="11" xfId="0" applyNumberFormat="1" applyFont="1" applyBorder="1" applyAlignment="1"/>
    <xf numFmtId="3" fontId="53" fillId="0" borderId="0" xfId="0" applyNumberFormat="1" applyFont="1" applyFill="1" applyBorder="1" applyAlignment="1">
      <alignment horizontal="left" vertical="distributed" wrapText="1"/>
    </xf>
    <xf numFmtId="3" fontId="54" fillId="0" borderId="0" xfId="0" applyNumberFormat="1" applyFont="1" applyFill="1" applyBorder="1" applyAlignment="1">
      <alignment horizontal="left" vertical="distributed" wrapText="1"/>
    </xf>
    <xf numFmtId="3" fontId="54" fillId="0" borderId="0" xfId="0" applyNumberFormat="1" applyFont="1" applyFill="1" applyBorder="1" applyAlignment="1"/>
    <xf numFmtId="3" fontId="7" fillId="2" borderId="8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73" xfId="0" applyNumberFormat="1" applyFont="1" applyBorder="1" applyAlignment="1" applyProtection="1">
      <alignment horizontal="center" vertical="center" wrapText="1"/>
      <protection locked="0"/>
    </xf>
    <xf numFmtId="3" fontId="52" fillId="2" borderId="88" xfId="0" applyNumberFormat="1" applyFont="1" applyFill="1" applyBorder="1" applyAlignment="1" applyProtection="1">
      <alignment horizontal="center" wrapText="1"/>
      <protection locked="0"/>
    </xf>
    <xf numFmtId="3" fontId="52" fillId="2" borderId="89" xfId="0" applyNumberFormat="1" applyFont="1" applyFill="1" applyBorder="1" applyAlignment="1" applyProtection="1">
      <alignment horizontal="center" wrapText="1"/>
      <protection locked="0"/>
    </xf>
    <xf numFmtId="3" fontId="52" fillId="2" borderId="24" xfId="0" applyNumberFormat="1" applyFont="1" applyFill="1" applyBorder="1" applyAlignment="1" applyProtection="1">
      <alignment horizontal="center" wrapText="1"/>
      <protection locked="0"/>
    </xf>
    <xf numFmtId="3" fontId="52" fillId="2" borderId="4" xfId="0" applyNumberFormat="1" applyFont="1" applyFill="1" applyBorder="1" applyAlignment="1" applyProtection="1">
      <alignment horizontal="center" wrapText="1"/>
      <protection locked="0"/>
    </xf>
    <xf numFmtId="3" fontId="7" fillId="2" borderId="88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3" fontId="11" fillId="8" borderId="78" xfId="0" applyNumberFormat="1" applyFont="1" applyFill="1" applyBorder="1" applyAlignment="1">
      <alignment horizontal="left" vertical="distributed" wrapText="1"/>
    </xf>
    <xf numFmtId="3" fontId="0" fillId="8" borderId="29" xfId="0" applyNumberFormat="1" applyFill="1" applyBorder="1" applyAlignment="1">
      <alignment horizontal="left" vertical="distributed" wrapText="1"/>
    </xf>
    <xf numFmtId="3" fontId="52" fillId="2" borderId="88" xfId="0" applyNumberFormat="1" applyFont="1" applyFill="1" applyBorder="1" applyAlignment="1">
      <alignment horizontal="center" wrapText="1"/>
    </xf>
    <xf numFmtId="3" fontId="52" fillId="2" borderId="89" xfId="0" applyNumberFormat="1" applyFont="1" applyFill="1" applyBorder="1" applyAlignment="1">
      <alignment horizontal="center" wrapText="1"/>
    </xf>
    <xf numFmtId="3" fontId="52" fillId="2" borderId="24" xfId="0" applyNumberFormat="1" applyFont="1" applyFill="1" applyBorder="1" applyAlignment="1">
      <alignment horizontal="center" wrapText="1"/>
    </xf>
    <xf numFmtId="3" fontId="52" fillId="2" borderId="4" xfId="0" applyNumberFormat="1" applyFont="1" applyFill="1" applyBorder="1" applyAlignment="1">
      <alignment horizontal="center" wrapText="1"/>
    </xf>
    <xf numFmtId="3" fontId="11" fillId="8" borderId="80" xfId="0" applyNumberFormat="1" applyFont="1" applyFill="1" applyBorder="1" applyAlignment="1">
      <alignment horizontal="left" vertical="distributed" wrapText="1"/>
    </xf>
    <xf numFmtId="3" fontId="0" fillId="8" borderId="43" xfId="0" applyNumberFormat="1" applyFill="1" applyBorder="1" applyAlignment="1">
      <alignment horizontal="left" vertical="distributed" wrapText="1"/>
    </xf>
    <xf numFmtId="3" fontId="0" fillId="8" borderId="43" xfId="0" applyNumberFormat="1" applyFont="1" applyFill="1" applyBorder="1" applyAlignment="1">
      <alignment horizontal="left" vertical="distributed" wrapText="1"/>
    </xf>
    <xf numFmtId="3" fontId="12" fillId="7" borderId="53" xfId="0" applyNumberFormat="1" applyFont="1" applyFill="1" applyBorder="1" applyAlignment="1">
      <alignment horizontal="left"/>
    </xf>
    <xf numFmtId="0" fontId="0" fillId="7" borderId="98" xfId="0" applyFill="1" applyBorder="1" applyAlignment="1"/>
    <xf numFmtId="4" fontId="63" fillId="2" borderId="0" xfId="0" applyNumberFormat="1" applyFont="1" applyFill="1" applyBorder="1" applyAlignment="1">
      <alignment horizontal="center" vertical="center" wrapText="1"/>
    </xf>
    <xf numFmtId="4" fontId="63" fillId="2" borderId="16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3" fontId="11" fillId="0" borderId="11" xfId="0" applyNumberFormat="1" applyFont="1" applyFill="1" applyBorder="1" applyAlignment="1">
      <alignment horizontal="left" wrapText="1"/>
    </xf>
    <xf numFmtId="49" fontId="58" fillId="2" borderId="93" xfId="0" applyNumberFormat="1" applyFont="1" applyFill="1" applyBorder="1" applyAlignment="1">
      <alignment horizontal="center"/>
    </xf>
    <xf numFmtId="0" fontId="59" fillId="0" borderId="26" xfId="0" applyFont="1" applyBorder="1" applyAlignment="1"/>
    <xf numFmtId="3" fontId="63" fillId="2" borderId="81" xfId="0" applyNumberFormat="1" applyFont="1" applyFill="1" applyBorder="1" applyAlignment="1">
      <alignment horizontal="center" vertical="center" wrapText="1"/>
    </xf>
    <xf numFmtId="3" fontId="63" fillId="2" borderId="13" xfId="0" applyNumberFormat="1" applyFont="1" applyFill="1" applyBorder="1" applyAlignment="1">
      <alignment horizontal="center" vertical="center" wrapText="1"/>
    </xf>
    <xf numFmtId="3" fontId="63" fillId="2" borderId="0" xfId="0" applyNumberFormat="1" applyFont="1" applyFill="1" applyBorder="1" applyAlignment="1">
      <alignment horizontal="center" vertical="center" wrapText="1"/>
    </xf>
    <xf numFmtId="3" fontId="63" fillId="2" borderId="9" xfId="0" applyNumberFormat="1" applyFont="1" applyFill="1" applyBorder="1" applyAlignment="1">
      <alignment horizontal="center" vertical="center" wrapText="1"/>
    </xf>
    <xf numFmtId="3" fontId="63" fillId="2" borderId="16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49" fontId="58" fillId="2" borderId="70" xfId="0" applyNumberFormat="1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" fillId="2" borderId="129" xfId="0" applyFont="1" applyFill="1" applyBorder="1" applyAlignment="1">
      <alignment horizontal="center" wrapText="1"/>
    </xf>
    <xf numFmtId="0" fontId="0" fillId="0" borderId="130" xfId="0" applyBorder="1" applyAlignment="1">
      <alignment horizontal="center" wrapText="1"/>
    </xf>
    <xf numFmtId="0" fontId="0" fillId="0" borderId="130" xfId="0" applyBorder="1" applyAlignment="1"/>
    <xf numFmtId="0" fontId="0" fillId="0" borderId="131" xfId="0" applyBorder="1" applyAlignment="1"/>
    <xf numFmtId="0" fontId="7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8" borderId="84" xfId="0" applyFont="1" applyFill="1" applyBorder="1" applyAlignment="1">
      <alignment horizontal="left" vertical="center"/>
    </xf>
    <xf numFmtId="0" fontId="0" fillId="0" borderId="25" xfId="0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11" fillId="8" borderId="25" xfId="0" applyFont="1" applyFill="1" applyBorder="1" applyAlignment="1">
      <alignment horizontal="left" vertical="distributed" wrapText="1"/>
    </xf>
    <xf numFmtId="0" fontId="11" fillId="0" borderId="37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7" fillId="2" borderId="87" xfId="0" applyNumberFormat="1" applyFont="1" applyFill="1" applyBorder="1" applyAlignment="1">
      <alignment horizontal="right" vertical="center" wrapText="1"/>
    </xf>
    <xf numFmtId="0" fontId="0" fillId="0" borderId="73" xfId="0" applyFont="1" applyBorder="1" applyAlignment="1">
      <alignment horizontal="right" vertical="center" wrapText="1"/>
    </xf>
    <xf numFmtId="0" fontId="11" fillId="0" borderId="97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11" fillId="2" borderId="2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49" fontId="7" fillId="2" borderId="105" xfId="0" applyNumberFormat="1" applyFont="1" applyFill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49" fontId="11" fillId="2" borderId="51" xfId="0" applyNumberFormat="1" applyFont="1" applyFill="1" applyBorder="1" applyAlignment="1">
      <alignment horizontal="left"/>
    </xf>
    <xf numFmtId="0" fontId="11" fillId="2" borderId="51" xfId="0" applyFont="1" applyFill="1" applyBorder="1" applyAlignment="1">
      <alignment horizontal="left"/>
    </xf>
    <xf numFmtId="0" fontId="11" fillId="2" borderId="53" xfId="0" applyFont="1" applyFill="1" applyBorder="1" applyAlignment="1">
      <alignment horizontal="left"/>
    </xf>
    <xf numFmtId="0" fontId="16" fillId="0" borderId="8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49" fontId="11" fillId="2" borderId="11" xfId="0" applyNumberFormat="1" applyFont="1" applyFill="1" applyBorder="1" applyAlignment="1">
      <alignment horizontal="left"/>
    </xf>
    <xf numFmtId="0" fontId="11" fillId="2" borderId="15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2" borderId="2" xfId="0" applyFont="1" applyFill="1" applyBorder="1" applyAlignment="1"/>
    <xf numFmtId="0" fontId="11" fillId="2" borderId="11" xfId="0" applyFont="1" applyFill="1" applyBorder="1" applyAlignment="1"/>
    <xf numFmtId="0" fontId="11" fillId="0" borderId="7" xfId="0" applyFont="1" applyFill="1" applyBorder="1" applyAlignment="1"/>
    <xf numFmtId="0" fontId="0" fillId="0" borderId="15" xfId="0" applyFill="1" applyBorder="1" applyAlignment="1"/>
    <xf numFmtId="0" fontId="11" fillId="0" borderId="11" xfId="0" applyFont="1" applyFill="1" applyBorder="1" applyAlignment="1"/>
    <xf numFmtId="0" fontId="11" fillId="0" borderId="2" xfId="0" applyFont="1" applyFill="1" applyBorder="1" applyAlignment="1"/>
    <xf numFmtId="0" fontId="22" fillId="7" borderId="53" xfId="0" applyFont="1" applyFill="1" applyBorder="1" applyAlignment="1">
      <alignment wrapText="1"/>
    </xf>
    <xf numFmtId="0" fontId="22" fillId="7" borderId="97" xfId="0" applyFont="1" applyFill="1" applyBorder="1" applyAlignment="1">
      <alignment wrapText="1"/>
    </xf>
    <xf numFmtId="0" fontId="23" fillId="7" borderId="2" xfId="0" applyFont="1" applyFill="1" applyBorder="1" applyAlignment="1">
      <alignment wrapText="1"/>
    </xf>
    <xf numFmtId="0" fontId="23" fillId="7" borderId="11" xfId="0" applyFont="1" applyFill="1" applyBorder="1" applyAlignment="1">
      <alignment wrapText="1"/>
    </xf>
    <xf numFmtId="0" fontId="11" fillId="8" borderId="80" xfId="0" applyFont="1" applyFill="1" applyBorder="1" applyAlignment="1">
      <alignment horizontal="left" vertical="distributed" wrapText="1"/>
    </xf>
    <xf numFmtId="0" fontId="0" fillId="8" borderId="43" xfId="0" applyFill="1" applyBorder="1" applyAlignment="1">
      <alignment horizontal="left" vertical="distributed" wrapText="1"/>
    </xf>
    <xf numFmtId="49" fontId="11" fillId="3" borderId="2" xfId="0" applyNumberFormat="1" applyFont="1" applyFill="1" applyBorder="1" applyAlignment="1">
      <alignment horizontal="left"/>
    </xf>
    <xf numFmtId="0" fontId="20" fillId="3" borderId="34" xfId="0" applyFont="1" applyFill="1" applyBorder="1" applyAlignment="1"/>
    <xf numFmtId="0" fontId="20" fillId="3" borderId="26" xfId="0" applyFont="1" applyFill="1" applyBorder="1" applyAlignment="1"/>
    <xf numFmtId="0" fontId="0" fillId="0" borderId="26" xfId="0" applyFont="1" applyBorder="1" applyAlignment="1"/>
    <xf numFmtId="0" fontId="4" fillId="5" borderId="2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23" fillId="2" borderId="2" xfId="0" applyFont="1" applyFill="1" applyBorder="1" applyAlignment="1">
      <alignment wrapText="1"/>
    </xf>
    <xf numFmtId="0" fontId="23" fillId="2" borderId="11" xfId="0" applyFont="1" applyFill="1" applyBorder="1" applyAlignment="1">
      <alignment wrapText="1"/>
    </xf>
    <xf numFmtId="0" fontId="42" fillId="0" borderId="0" xfId="0" applyFont="1" applyAlignment="1"/>
    <xf numFmtId="0" fontId="0" fillId="0" borderId="0" xfId="0" applyAlignment="1"/>
    <xf numFmtId="49" fontId="60" fillId="2" borderId="93" xfId="0" applyNumberFormat="1" applyFont="1" applyFill="1" applyBorder="1" applyAlignment="1">
      <alignment horizontal="center"/>
    </xf>
    <xf numFmtId="49" fontId="60" fillId="2" borderId="26" xfId="0" applyNumberFormat="1" applyFont="1" applyFill="1" applyBorder="1" applyAlignment="1">
      <alignment horizontal="center"/>
    </xf>
    <xf numFmtId="167" fontId="63" fillId="2" borderId="16" xfId="0" applyNumberFormat="1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wrapText="1"/>
    </xf>
    <xf numFmtId="0" fontId="0" fillId="0" borderId="95" xfId="0" applyBorder="1" applyAlignment="1"/>
    <xf numFmtId="0" fontId="0" fillId="0" borderId="96" xfId="0" applyBorder="1" applyAlignment="1"/>
    <xf numFmtId="49" fontId="58" fillId="2" borderId="15" xfId="0" applyNumberFormat="1" applyFont="1" applyFill="1" applyBorder="1" applyAlignment="1">
      <alignment horizontal="center"/>
    </xf>
    <xf numFmtId="0" fontId="30" fillId="7" borderId="2" xfId="0" applyFont="1" applyFill="1" applyBorder="1" applyAlignment="1"/>
    <xf numFmtId="0" fontId="0" fillId="0" borderId="11" xfId="0" applyFont="1" applyBorder="1" applyAlignment="1"/>
    <xf numFmtId="0" fontId="11" fillId="0" borderId="7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49" fontId="11" fillId="0" borderId="7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49" fontId="11" fillId="2" borderId="15" xfId="0" applyNumberFormat="1" applyFont="1" applyFill="1" applyBorder="1" applyAlignment="1">
      <alignment horizontal="left"/>
    </xf>
    <xf numFmtId="0" fontId="48" fillId="3" borderId="2" xfId="0" applyFont="1" applyFill="1" applyBorder="1" applyAlignment="1"/>
    <xf numFmtId="0" fontId="40" fillId="0" borderId="11" xfId="0" applyFont="1" applyBorder="1" applyAlignment="1"/>
    <xf numFmtId="0" fontId="0" fillId="8" borderId="43" xfId="0" applyFont="1" applyFill="1" applyBorder="1" applyAlignment="1">
      <alignment horizontal="left" vertical="distributed" wrapText="1"/>
    </xf>
    <xf numFmtId="0" fontId="11" fillId="2" borderId="2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35" fillId="8" borderId="25" xfId="0" applyFont="1" applyFill="1" applyBorder="1" applyAlignment="1">
      <alignment wrapText="1"/>
    </xf>
    <xf numFmtId="3" fontId="63" fillId="2" borderId="15" xfId="0" applyNumberFormat="1" applyFont="1" applyFill="1" applyBorder="1" applyAlignment="1">
      <alignment horizontal="center" vertical="center" wrapText="1"/>
    </xf>
    <xf numFmtId="0" fontId="47" fillId="3" borderId="2" xfId="0" applyFont="1" applyFill="1" applyBorder="1" applyAlignment="1"/>
    <xf numFmtId="0" fontId="39" fillId="0" borderId="11" xfId="0" applyFont="1" applyBorder="1" applyAlignment="1"/>
    <xf numFmtId="0" fontId="20" fillId="2" borderId="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11" fillId="2" borderId="11" xfId="0" applyNumberFormat="1" applyFont="1" applyFill="1" applyBorder="1" applyAlignment="1">
      <alignment horizontal="left" wrapText="1"/>
    </xf>
    <xf numFmtId="0" fontId="53" fillId="0" borderId="21" xfId="0" applyFont="1" applyFill="1" applyBorder="1" applyAlignment="1">
      <alignment horizontal="left" vertical="distributed" wrapText="1"/>
    </xf>
    <xf numFmtId="49" fontId="11" fillId="2" borderId="51" xfId="0" applyNumberFormat="1" applyFont="1" applyFill="1" applyBorder="1" applyAlignment="1">
      <alignment horizontal="left" wrapText="1"/>
    </xf>
    <xf numFmtId="0" fontId="11" fillId="2" borderId="51" xfId="0" applyFont="1" applyFill="1" applyBorder="1" applyAlignment="1">
      <alignment horizontal="left" wrapText="1"/>
    </xf>
    <xf numFmtId="0" fontId="11" fillId="2" borderId="53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49" fontId="24" fillId="2" borderId="8" xfId="0" applyNumberFormat="1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49" fontId="24" fillId="0" borderId="8" xfId="0" applyNumberFormat="1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49" fontId="11" fillId="0" borderId="9" xfId="0" applyNumberFormat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1" fillId="0" borderId="51" xfId="0" applyNumberFormat="1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left" wrapText="1"/>
    </xf>
    <xf numFmtId="0" fontId="11" fillId="2" borderId="37" xfId="0" applyFont="1" applyFill="1" applyBorder="1" applyAlignment="1"/>
    <xf numFmtId="0" fontId="0" fillId="0" borderId="27" xfId="0" applyBorder="1" applyAlignment="1"/>
    <xf numFmtId="0" fontId="11" fillId="0" borderId="37" xfId="0" applyFont="1" applyFill="1" applyBorder="1" applyAlignment="1"/>
    <xf numFmtId="0" fontId="11" fillId="2" borderId="6" xfId="0" applyFont="1" applyFill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49" fontId="24" fillId="2" borderId="8" xfId="0" applyNumberFormat="1" applyFont="1" applyFill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1" fillId="8" borderId="84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left" vertical="center"/>
    </xf>
    <xf numFmtId="0" fontId="11" fillId="8" borderId="32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wrapText="1"/>
    </xf>
    <xf numFmtId="49" fontId="24" fillId="0" borderId="2" xfId="0" applyNumberFormat="1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left"/>
    </xf>
    <xf numFmtId="49" fontId="24" fillId="0" borderId="17" xfId="0" applyNumberFormat="1" applyFont="1" applyFill="1" applyBorder="1" applyAlignment="1">
      <alignment horizontal="left"/>
    </xf>
    <xf numFmtId="49" fontId="24" fillId="0" borderId="2" xfId="0" applyNumberFormat="1" applyFont="1" applyFill="1" applyBorder="1" applyAlignment="1">
      <alignment horizontal="left" wrapText="1"/>
    </xf>
    <xf numFmtId="49" fontId="24" fillId="0" borderId="11" xfId="0" applyNumberFormat="1" applyFont="1" applyFill="1" applyBorder="1" applyAlignment="1">
      <alignment horizontal="left" wrapText="1"/>
    </xf>
    <xf numFmtId="49" fontId="24" fillId="0" borderId="17" xfId="0" applyNumberFormat="1" applyFont="1" applyFill="1" applyBorder="1" applyAlignment="1">
      <alignment horizontal="left" wrapText="1"/>
    </xf>
    <xf numFmtId="49" fontId="12" fillId="5" borderId="53" xfId="0" applyNumberFormat="1" applyFont="1" applyFill="1" applyBorder="1" applyAlignment="1">
      <alignment horizontal="left"/>
    </xf>
    <xf numFmtId="0" fontId="0" fillId="0" borderId="98" xfId="0" applyBorder="1" applyAlignment="1"/>
    <xf numFmtId="0" fontId="25" fillId="2" borderId="8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left" wrapText="1"/>
    </xf>
    <xf numFmtId="0" fontId="5" fillId="2" borderId="82" xfId="0" applyFont="1" applyFill="1" applyBorder="1" applyAlignment="1">
      <alignment horizontal="center" wrapText="1"/>
    </xf>
    <xf numFmtId="0" fontId="5" fillId="2" borderId="83" xfId="0" applyFont="1" applyFill="1" applyBorder="1" applyAlignment="1">
      <alignment horizontal="center" wrapText="1"/>
    </xf>
    <xf numFmtId="4" fontId="63" fillId="2" borderId="10" xfId="0" applyNumberFormat="1" applyFont="1" applyFill="1" applyBorder="1" applyAlignment="1">
      <alignment horizontal="center" vertical="center" wrapText="1"/>
    </xf>
    <xf numFmtId="4" fontId="63" fillId="2" borderId="7" xfId="0" applyNumberFormat="1" applyFont="1" applyFill="1" applyBorder="1" applyAlignment="1">
      <alignment horizontal="center" vertical="center" wrapText="1"/>
    </xf>
    <xf numFmtId="49" fontId="58" fillId="2" borderId="26" xfId="0" applyNumberFormat="1" applyFont="1" applyFill="1" applyBorder="1" applyAlignment="1">
      <alignment horizontal="center"/>
    </xf>
    <xf numFmtId="49" fontId="58" fillId="2" borderId="50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28" fillId="2" borderId="11" xfId="0" applyFont="1" applyFill="1" applyBorder="1" applyAlignment="1">
      <alignment wrapText="1"/>
    </xf>
    <xf numFmtId="49" fontId="24" fillId="2" borderId="2" xfId="0" applyNumberFormat="1" applyFont="1" applyFill="1" applyBorder="1" applyAlignment="1">
      <alignment horizontal="left"/>
    </xf>
    <xf numFmtId="49" fontId="24" fillId="2" borderId="11" xfId="0" applyNumberFormat="1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53" fillId="0" borderId="1" xfId="0" applyFont="1" applyFill="1" applyBorder="1" applyAlignment="1">
      <alignment horizontal="left" vertical="distributed" wrapText="1"/>
    </xf>
    <xf numFmtId="3" fontId="20" fillId="3" borderId="2" xfId="0" applyNumberFormat="1" applyFont="1" applyFill="1" applyBorder="1" applyAlignment="1"/>
    <xf numFmtId="3" fontId="20" fillId="3" borderId="11" xfId="0" applyNumberFormat="1" applyFont="1" applyFill="1" applyBorder="1" applyAlignment="1"/>
    <xf numFmtId="49" fontId="53" fillId="0" borderId="1" xfId="0" applyNumberFormat="1" applyFont="1" applyFill="1" applyBorder="1" applyAlignment="1">
      <alignment horizontal="left" vertical="distributed" wrapText="1"/>
    </xf>
    <xf numFmtId="49" fontId="54" fillId="0" borderId="0" xfId="0" applyNumberFormat="1" applyFont="1" applyFill="1" applyBorder="1" applyAlignment="1">
      <alignment horizontal="left" vertical="distributed" wrapText="1"/>
    </xf>
    <xf numFmtId="49" fontId="54" fillId="0" borderId="0" xfId="0" applyNumberFormat="1" applyFont="1" applyFill="1" applyBorder="1" applyAlignment="1"/>
    <xf numFmtId="0" fontId="25" fillId="0" borderId="11" xfId="0" applyFont="1" applyFill="1" applyBorder="1" applyAlignment="1">
      <alignment horizontal="left"/>
    </xf>
    <xf numFmtId="0" fontId="11" fillId="0" borderId="53" xfId="0" applyFont="1" applyFill="1" applyBorder="1" applyAlignment="1">
      <alignment wrapText="1"/>
    </xf>
    <xf numFmtId="0" fontId="11" fillId="0" borderId="97" xfId="0" applyFont="1" applyFill="1" applyBorder="1" applyAlignment="1">
      <alignment wrapText="1"/>
    </xf>
    <xf numFmtId="0" fontId="28" fillId="0" borderId="97" xfId="0" applyFont="1" applyFill="1" applyBorder="1" applyAlignment="1">
      <alignment wrapText="1"/>
    </xf>
    <xf numFmtId="0" fontId="23" fillId="8" borderId="84" xfId="0" applyFont="1" applyFill="1" applyBorder="1" applyAlignment="1">
      <alignment horizontal="left" vertical="center"/>
    </xf>
    <xf numFmtId="0" fontId="0" fillId="0" borderId="25" xfId="0" applyBorder="1" applyAlignment="1"/>
    <xf numFmtId="0" fontId="5" fillId="2" borderId="130" xfId="0" applyFont="1" applyFill="1" applyBorder="1" applyAlignment="1">
      <alignment horizontal="center" wrapText="1"/>
    </xf>
    <xf numFmtId="0" fontId="5" fillId="2" borderId="131" xfId="0" applyFont="1" applyFill="1" applyBorder="1" applyAlignment="1">
      <alignment horizontal="center" wrapText="1"/>
    </xf>
    <xf numFmtId="49" fontId="58" fillId="2" borderId="75" xfId="0" applyNumberFormat="1" applyFont="1" applyFill="1" applyBorder="1" applyAlignment="1">
      <alignment horizontal="center"/>
    </xf>
    <xf numFmtId="0" fontId="59" fillId="0" borderId="6" xfId="0" applyFont="1" applyBorder="1" applyAlignment="1"/>
    <xf numFmtId="0" fontId="11" fillId="0" borderId="11" xfId="0" applyFont="1" applyBorder="1" applyAlignment="1">
      <alignment horizontal="left" wrapText="1"/>
    </xf>
    <xf numFmtId="0" fontId="11" fillId="2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59" fillId="0" borderId="15" xfId="0" applyFont="1" applyBorder="1" applyAlignment="1"/>
    <xf numFmtId="0" fontId="0" fillId="0" borderId="4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0" fillId="2" borderId="2" xfId="0" applyFont="1" applyFill="1" applyBorder="1" applyAlignment="1"/>
    <xf numFmtId="0" fontId="0" fillId="0" borderId="11" xfId="0" applyBorder="1" applyAlignment="1"/>
    <xf numFmtId="49" fontId="24" fillId="2" borderId="2" xfId="0" applyNumberFormat="1" applyFont="1" applyFill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4" fontId="63" fillId="2" borderId="14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/>
    <xf numFmtId="0" fontId="0" fillId="0" borderId="52" xfId="0" applyBorder="1" applyAlignment="1"/>
    <xf numFmtId="0" fontId="23" fillId="2" borderId="37" xfId="0" applyFont="1" applyFill="1" applyBorder="1" applyAlignment="1"/>
    <xf numFmtId="49" fontId="24" fillId="0" borderId="53" xfId="0" applyNumberFormat="1" applyFont="1" applyFill="1" applyBorder="1" applyAlignment="1">
      <alignment horizontal="left" wrapText="1"/>
    </xf>
    <xf numFmtId="0" fontId="25" fillId="0" borderId="97" xfId="0" applyFont="1" applyFill="1" applyBorder="1" applyAlignment="1">
      <alignment horizontal="left" wrapText="1"/>
    </xf>
    <xf numFmtId="49" fontId="58" fillId="2" borderId="62" xfId="0" applyNumberFormat="1" applyFont="1" applyFill="1" applyBorder="1" applyAlignment="1">
      <alignment horizontal="center"/>
    </xf>
    <xf numFmtId="3" fontId="63" fillId="2" borderId="85" xfId="0" applyNumberFormat="1" applyFont="1" applyFill="1" applyBorder="1" applyAlignment="1">
      <alignment horizontal="center" vertical="center" wrapText="1"/>
    </xf>
    <xf numFmtId="0" fontId="47" fillId="3" borderId="37" xfId="0" applyFont="1" applyFill="1" applyBorder="1" applyAlignment="1"/>
    <xf numFmtId="0" fontId="0" fillId="8" borderId="25" xfId="0" applyFont="1" applyFill="1" applyBorder="1" applyAlignment="1">
      <alignment horizontal="left" vertical="distributed" wrapText="1"/>
    </xf>
    <xf numFmtId="0" fontId="47" fillId="3" borderId="37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52" xfId="0" applyBorder="1" applyAlignment="1">
      <alignment wrapText="1"/>
    </xf>
    <xf numFmtId="49" fontId="58" fillId="2" borderId="94" xfId="0" applyNumberFormat="1" applyFont="1" applyFill="1" applyBorder="1" applyAlignment="1">
      <alignment horizontal="center"/>
    </xf>
    <xf numFmtId="0" fontId="59" fillId="0" borderId="95" xfId="0" applyFont="1" applyBorder="1" applyAlignment="1"/>
    <xf numFmtId="4" fontId="63" fillId="2" borderId="82" xfId="0" applyNumberFormat="1" applyFont="1" applyFill="1" applyBorder="1" applyAlignment="1">
      <alignment horizontal="center" vertical="center" wrapText="1"/>
    </xf>
    <xf numFmtId="4" fontId="63" fillId="2" borderId="81" xfId="0" applyNumberFormat="1" applyFont="1" applyFill="1" applyBorder="1" applyAlignment="1">
      <alignment horizontal="center" vertical="center" wrapText="1"/>
    </xf>
    <xf numFmtId="4" fontId="63" fillId="2" borderId="99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49" fontId="11" fillId="6" borderId="2" xfId="0" applyNumberFormat="1" applyFont="1" applyFill="1" applyBorder="1" applyAlignment="1">
      <alignment horizontal="left" wrapText="1"/>
    </xf>
    <xf numFmtId="0" fontId="46" fillId="6" borderId="11" xfId="0" applyFont="1" applyFill="1" applyBorder="1" applyAlignment="1"/>
    <xf numFmtId="49" fontId="24" fillId="2" borderId="37" xfId="0" applyNumberFormat="1" applyFont="1" applyFill="1" applyBorder="1" applyAlignment="1">
      <alignment horizontal="left" wrapText="1"/>
    </xf>
    <xf numFmtId="0" fontId="25" fillId="2" borderId="27" xfId="0" applyFont="1" applyFill="1" applyBorder="1" applyAlignment="1">
      <alignment horizontal="left" wrapText="1"/>
    </xf>
    <xf numFmtId="49" fontId="11" fillId="2" borderId="47" xfId="0" applyNumberFormat="1" applyFont="1" applyFill="1" applyBorder="1" applyAlignment="1">
      <alignment horizontal="left"/>
    </xf>
    <xf numFmtId="49" fontId="11" fillId="2" borderId="29" xfId="0" applyNumberFormat="1" applyFont="1" applyFill="1" applyBorder="1" applyAlignment="1">
      <alignment horizontal="left"/>
    </xf>
    <xf numFmtId="49" fontId="24" fillId="6" borderId="2" xfId="0" applyNumberFormat="1" applyFont="1" applyFill="1" applyBorder="1" applyAlignment="1">
      <alignment horizontal="left"/>
    </xf>
    <xf numFmtId="49" fontId="24" fillId="6" borderId="11" xfId="0" applyNumberFormat="1" applyFont="1" applyFill="1" applyBorder="1" applyAlignment="1">
      <alignment horizontal="left"/>
    </xf>
    <xf numFmtId="49" fontId="24" fillId="9" borderId="2" xfId="0" applyNumberFormat="1" applyFont="1" applyFill="1" applyBorder="1" applyAlignment="1">
      <alignment horizontal="left" wrapText="1"/>
    </xf>
    <xf numFmtId="49" fontId="24" fillId="9" borderId="11" xfId="0" applyNumberFormat="1" applyFont="1" applyFill="1" applyBorder="1" applyAlignment="1">
      <alignment horizontal="left" wrapText="1"/>
    </xf>
    <xf numFmtId="4" fontId="63" fillId="2" borderId="117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3" fontId="10" fillId="2" borderId="85" xfId="0" applyNumberFormat="1" applyFont="1" applyFill="1" applyBorder="1" applyAlignment="1">
      <alignment horizontal="center" vertical="center" wrapText="1"/>
    </xf>
    <xf numFmtId="3" fontId="10" fillId="2" borderId="65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wrapText="1"/>
    </xf>
    <xf numFmtId="0" fontId="45" fillId="0" borderId="11" xfId="0" applyFont="1" applyFill="1" applyBorder="1" applyAlignment="1"/>
    <xf numFmtId="0" fontId="4" fillId="0" borderId="2" xfId="0" applyFont="1" applyFill="1" applyBorder="1" applyAlignment="1">
      <alignment wrapText="1"/>
    </xf>
    <xf numFmtId="0" fontId="45" fillId="0" borderId="2" xfId="0" applyFont="1" applyFill="1" applyBorder="1" applyAlignment="1"/>
    <xf numFmtId="0" fontId="4" fillId="0" borderId="2" xfId="0" applyFont="1" applyFill="1" applyBorder="1" applyAlignment="1"/>
    <xf numFmtId="0" fontId="4" fillId="7" borderId="2" xfId="0" applyFont="1" applyFill="1" applyBorder="1" applyAlignment="1"/>
    <xf numFmtId="0" fontId="45" fillId="7" borderId="11" xfId="0" applyFont="1" applyFill="1" applyBorder="1" applyAlignment="1"/>
    <xf numFmtId="0" fontId="0" fillId="0" borderId="0" xfId="0" applyFill="1" applyAlignment="1">
      <alignment wrapText="1"/>
    </xf>
    <xf numFmtId="0" fontId="45" fillId="0" borderId="0" xfId="0" applyFont="1" applyBorder="1" applyAlignment="1"/>
    <xf numFmtId="0" fontId="0" fillId="0" borderId="0" xfId="0" applyBorder="1" applyAlignment="1"/>
    <xf numFmtId="0" fontId="45" fillId="0" borderId="0" xfId="0" applyFont="1" applyFill="1" applyBorder="1" applyAlignment="1"/>
    <xf numFmtId="0" fontId="45" fillId="0" borderId="2" xfId="0" applyFont="1" applyBorder="1" applyAlignment="1">
      <alignment wrapText="1"/>
    </xf>
    <xf numFmtId="0" fontId="45" fillId="0" borderId="11" xfId="0" applyFont="1" applyBorder="1" applyAlignment="1"/>
    <xf numFmtId="0" fontId="4" fillId="0" borderId="2" xfId="0" applyFont="1" applyBorder="1" applyAlignment="1"/>
    <xf numFmtId="0" fontId="4" fillId="0" borderId="53" xfId="0" applyFont="1" applyFill="1" applyBorder="1" applyAlignment="1"/>
    <xf numFmtId="0" fontId="45" fillId="0" borderId="97" xfId="0" applyFont="1" applyFill="1" applyBorder="1" applyAlignment="1"/>
    <xf numFmtId="0" fontId="4" fillId="0" borderId="37" xfId="0" applyFont="1" applyFill="1" applyBorder="1" applyAlignment="1">
      <alignment horizontal="left" wrapText="1"/>
    </xf>
    <xf numFmtId="0" fontId="45" fillId="0" borderId="27" xfId="0" applyFont="1" applyFill="1" applyBorder="1" applyAlignment="1">
      <alignment horizontal="left" wrapText="1"/>
    </xf>
    <xf numFmtId="0" fontId="45" fillId="7" borderId="2" xfId="0" applyFont="1" applyFill="1" applyBorder="1" applyAlignment="1">
      <alignment wrapText="1"/>
    </xf>
    <xf numFmtId="0" fontId="45" fillId="0" borderId="27" xfId="0" applyFont="1" applyBorder="1" applyAlignment="1">
      <alignment horizontal="left" wrapText="1"/>
    </xf>
    <xf numFmtId="0" fontId="8" fillId="8" borderId="84" xfId="0" applyFont="1" applyFill="1" applyBorder="1" applyAlignment="1">
      <alignment horizontal="left"/>
    </xf>
    <xf numFmtId="0" fontId="8" fillId="8" borderId="25" xfId="0" applyFont="1" applyFill="1" applyBorder="1" applyAlignment="1">
      <alignment horizontal="left"/>
    </xf>
    <xf numFmtId="4" fontId="53" fillId="0" borderId="0" xfId="0" applyNumberFormat="1" applyFont="1" applyFill="1" applyBorder="1" applyAlignment="1">
      <alignment horizontal="left" vertical="distributed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wrapText="1"/>
    </xf>
    <xf numFmtId="0" fontId="15" fillId="5" borderId="2" xfId="0" applyFont="1" applyFill="1" applyBorder="1" applyAlignment="1"/>
    <xf numFmtId="0" fontId="0" fillId="5" borderId="11" xfId="0" applyFill="1" applyBorder="1" applyAlignment="1"/>
    <xf numFmtId="0" fontId="4" fillId="0" borderId="53" xfId="0" applyFont="1" applyBorder="1" applyAlignment="1"/>
    <xf numFmtId="0" fontId="45" fillId="0" borderId="97" xfId="0" applyFont="1" applyBorder="1" applyAlignment="1"/>
    <xf numFmtId="49" fontId="10" fillId="10" borderId="76" xfId="0" applyNumberFormat="1" applyFont="1" applyFill="1" applyBorder="1" applyAlignment="1">
      <alignment horizontal="center"/>
    </xf>
    <xf numFmtId="3" fontId="10" fillId="10" borderId="120" xfId="0" applyNumberFormat="1" applyFont="1" applyFill="1" applyBorder="1" applyAlignment="1">
      <alignment horizontal="right"/>
    </xf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mruColors>
      <color rgb="FFFFFF99"/>
      <color rgb="FFCCFF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zoomScaleNormal="100" zoomScaleSheetLayoutView="100" workbookViewId="0">
      <pane xSplit="4" topLeftCell="E1" activePane="topRight" state="frozen"/>
      <selection pane="topRight" activeCell="M12" sqref="M12"/>
    </sheetView>
  </sheetViews>
  <sheetFormatPr defaultRowHeight="14.4" x14ac:dyDescent="0.3"/>
  <cols>
    <col min="1" max="1" width="6.5546875" customWidth="1"/>
    <col min="2" max="2" width="8" customWidth="1"/>
    <col min="3" max="3" width="10.33203125" customWidth="1"/>
    <col min="4" max="4" width="38.33203125" customWidth="1"/>
    <col min="5" max="6" width="13.33203125" customWidth="1"/>
    <col min="7" max="7" width="14.6640625" style="470" hidden="1" customWidth="1"/>
    <col min="8" max="8" width="14.33203125" customWidth="1"/>
    <col min="9" max="10" width="15.109375" customWidth="1"/>
    <col min="11" max="12" width="14.6640625" customWidth="1"/>
    <col min="13" max="13" width="13" style="1" customWidth="1"/>
    <col min="14" max="14" width="8.44140625" customWidth="1"/>
    <col min="15" max="15" width="9.109375" customWidth="1"/>
    <col min="16" max="17" width="9.33203125" customWidth="1"/>
  </cols>
  <sheetData>
    <row r="1" spans="1:17" ht="18.600000000000001" x14ac:dyDescent="0.3">
      <c r="A1" s="2" t="s">
        <v>181</v>
      </c>
      <c r="B1" s="3"/>
      <c r="C1" s="3"/>
      <c r="D1" s="3"/>
      <c r="E1" s="3"/>
      <c r="F1" s="3"/>
      <c r="G1" s="469"/>
      <c r="H1" s="4"/>
      <c r="I1" s="4"/>
      <c r="J1" s="4"/>
      <c r="K1" s="4"/>
      <c r="L1" s="4"/>
      <c r="M1" s="79"/>
      <c r="N1" s="4"/>
      <c r="O1" s="4"/>
      <c r="P1" s="4"/>
      <c r="Q1" s="4"/>
    </row>
    <row r="2" spans="1:17" s="101" customFormat="1" ht="15" thickBot="1" x14ac:dyDescent="0.35">
      <c r="A2" s="350"/>
      <c r="E2" s="461"/>
      <c r="F2" s="461"/>
      <c r="G2" s="470"/>
      <c r="H2" s="106"/>
      <c r="I2" s="106"/>
      <c r="J2" s="106"/>
      <c r="K2" s="106"/>
      <c r="L2" s="106"/>
      <c r="M2" s="79"/>
      <c r="N2" s="106"/>
      <c r="O2" s="106"/>
      <c r="P2" s="106"/>
      <c r="Q2" s="106"/>
    </row>
    <row r="3" spans="1:17" ht="43.9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4"/>
      <c r="H3" s="1965"/>
      <c r="I3" s="1965"/>
      <c r="J3" s="1965"/>
      <c r="K3" s="1965"/>
      <c r="L3" s="1965"/>
      <c r="M3" s="1966"/>
      <c r="N3" s="146"/>
      <c r="O3" s="146"/>
      <c r="P3" s="147"/>
      <c r="Q3" s="147"/>
    </row>
    <row r="4" spans="1:17" ht="84.75" customHeight="1" thickTop="1" x14ac:dyDescent="0.45">
      <c r="A4" s="1993" t="s">
        <v>381</v>
      </c>
      <c r="B4" s="1994"/>
      <c r="C4" s="1994"/>
      <c r="D4" s="1994"/>
      <c r="E4" s="846" t="s">
        <v>472</v>
      </c>
      <c r="F4" s="468" t="s">
        <v>793</v>
      </c>
      <c r="G4" s="775" t="s">
        <v>786</v>
      </c>
      <c r="H4" s="619" t="s">
        <v>777</v>
      </c>
      <c r="I4" s="619" t="s">
        <v>782</v>
      </c>
      <c r="J4" s="619" t="s">
        <v>783</v>
      </c>
      <c r="K4" s="619" t="s">
        <v>828</v>
      </c>
      <c r="L4" s="774" t="s">
        <v>839</v>
      </c>
      <c r="M4" s="1682" t="s">
        <v>840</v>
      </c>
    </row>
    <row r="5" spans="1:17" ht="20.399999999999999" customHeight="1" x14ac:dyDescent="0.3">
      <c r="A5" s="520" t="s">
        <v>0</v>
      </c>
      <c r="B5" s="1999" t="s">
        <v>326</v>
      </c>
      <c r="C5" s="2000"/>
      <c r="D5" s="2005" t="s">
        <v>2</v>
      </c>
      <c r="E5" s="2011" t="s">
        <v>329</v>
      </c>
      <c r="F5" s="1983" t="s">
        <v>329</v>
      </c>
      <c r="G5" s="1992" t="s">
        <v>329</v>
      </c>
      <c r="H5" s="1961" t="s">
        <v>329</v>
      </c>
      <c r="I5" s="1961" t="s">
        <v>329</v>
      </c>
      <c r="J5" s="1961" t="s">
        <v>329</v>
      </c>
      <c r="K5" s="1961" t="s">
        <v>329</v>
      </c>
      <c r="L5" s="1961" t="s">
        <v>329</v>
      </c>
      <c r="M5" s="1984" t="s">
        <v>329</v>
      </c>
    </row>
    <row r="6" spans="1:17" ht="15" customHeight="1" x14ac:dyDescent="0.3">
      <c r="A6" s="521" t="s">
        <v>1</v>
      </c>
      <c r="B6" s="2001"/>
      <c r="C6" s="2002"/>
      <c r="D6" s="2006"/>
      <c r="E6" s="2011"/>
      <c r="F6" s="1983"/>
      <c r="G6" s="1992"/>
      <c r="H6" s="1961"/>
      <c r="I6" s="1961"/>
      <c r="J6" s="1961"/>
      <c r="K6" s="1961"/>
      <c r="L6" s="1961"/>
      <c r="M6" s="1985"/>
    </row>
    <row r="7" spans="1:17" ht="15" thickBot="1" x14ac:dyDescent="0.35">
      <c r="A7" s="522" t="s">
        <v>405</v>
      </c>
      <c r="B7" s="2003"/>
      <c r="C7" s="2004"/>
      <c r="D7" s="2007"/>
      <c r="E7" s="1162" t="s">
        <v>365</v>
      </c>
      <c r="F7" s="1163" t="s">
        <v>365</v>
      </c>
      <c r="G7" s="1147" t="s">
        <v>365</v>
      </c>
      <c r="H7" s="690" t="s">
        <v>365</v>
      </c>
      <c r="I7" s="690" t="s">
        <v>365</v>
      </c>
      <c r="J7" s="690" t="s">
        <v>365</v>
      </c>
      <c r="K7" s="690" t="s">
        <v>365</v>
      </c>
      <c r="L7" s="690" t="s">
        <v>365</v>
      </c>
      <c r="M7" s="1683" t="s">
        <v>365</v>
      </c>
    </row>
    <row r="8" spans="1:17" ht="21" customHeight="1" thickTop="1" thickBot="1" x14ac:dyDescent="0.35">
      <c r="A8" s="1997" t="s">
        <v>181</v>
      </c>
      <c r="B8" s="1998"/>
      <c r="C8" s="1998"/>
      <c r="D8" s="1998"/>
      <c r="E8" s="897">
        <f>SUM(E9:E14)</f>
        <v>334152.15000000002</v>
      </c>
      <c r="F8" s="420">
        <f t="shared" ref="F8" si="0">SUM(F9:F14)</f>
        <v>301372.73000000004</v>
      </c>
      <c r="G8" s="1148">
        <f t="shared" ref="G8" si="1">SUM(G9:G14)</f>
        <v>387011</v>
      </c>
      <c r="H8" s="691">
        <f t="shared" ref="H8:I8" si="2">SUM(H9:H14)</f>
        <v>393839</v>
      </c>
      <c r="I8" s="691">
        <f t="shared" si="2"/>
        <v>393839</v>
      </c>
      <c r="J8" s="691">
        <f t="shared" ref="J8" si="3">SUM(J9:J14)</f>
        <v>398839</v>
      </c>
      <c r="K8" s="691">
        <f t="shared" ref="K8:M8" si="4">SUM(K9:K14)</f>
        <v>412339</v>
      </c>
      <c r="L8" s="691">
        <f t="shared" ref="L8" si="5">SUM(L9:L14)</f>
        <v>418339</v>
      </c>
      <c r="M8" s="1684">
        <f t="shared" si="4"/>
        <v>6000</v>
      </c>
    </row>
    <row r="9" spans="1:17" x14ac:dyDescent="0.3">
      <c r="A9" s="523" t="s">
        <v>182</v>
      </c>
      <c r="B9" s="1995" t="s">
        <v>183</v>
      </c>
      <c r="C9" s="1996"/>
      <c r="D9" s="1996"/>
      <c r="E9" s="898">
        <f t="shared" ref="E9" si="6">SUM(E20)</f>
        <v>115327.70000000001</v>
      </c>
      <c r="F9" s="345">
        <f t="shared" ref="F9" si="7">SUM(F20)</f>
        <v>75195.320000000007</v>
      </c>
      <c r="G9" s="1149">
        <f t="shared" ref="G9" si="8">SUM(G20)</f>
        <v>101420</v>
      </c>
      <c r="H9" s="692">
        <f>SUM(H20,H71)</f>
        <v>112069</v>
      </c>
      <c r="I9" s="692">
        <f>SUM(I20,I71)</f>
        <v>112069</v>
      </c>
      <c r="J9" s="692">
        <f>SUM(J20,J71)</f>
        <v>112069</v>
      </c>
      <c r="K9" s="692">
        <f>SUM(K20,K71)</f>
        <v>112569</v>
      </c>
      <c r="L9" s="692">
        <f>SUM(L20,L71)</f>
        <v>118569</v>
      </c>
      <c r="M9" s="1685">
        <f t="shared" ref="M9" si="9">SUM(M20)</f>
        <v>6000</v>
      </c>
    </row>
    <row r="10" spans="1:17" x14ac:dyDescent="0.3">
      <c r="A10" s="524" t="s">
        <v>184</v>
      </c>
      <c r="B10" s="1970" t="s">
        <v>185</v>
      </c>
      <c r="C10" s="2008"/>
      <c r="D10" s="2008"/>
      <c r="E10" s="899">
        <f>SUM(E26)</f>
        <v>106797.48</v>
      </c>
      <c r="F10" s="419">
        <f t="shared" ref="F10" si="10">SUM(F26)</f>
        <v>114634.04000000001</v>
      </c>
      <c r="G10" s="1150">
        <f t="shared" ref="G10" si="11">SUM(G26)</f>
        <v>119725</v>
      </c>
      <c r="H10" s="693">
        <f t="shared" ref="H10:I10" si="12">SUM(H26)</f>
        <v>86400</v>
      </c>
      <c r="I10" s="693">
        <f t="shared" si="12"/>
        <v>86400</v>
      </c>
      <c r="J10" s="693">
        <f t="shared" ref="J10" si="13">SUM(J26)</f>
        <v>86400</v>
      </c>
      <c r="K10" s="693">
        <f t="shared" ref="K10" si="14">SUM(K26)</f>
        <v>86400</v>
      </c>
      <c r="L10" s="693">
        <f t="shared" ref="L10" si="15">SUM(L26)</f>
        <v>86400</v>
      </c>
      <c r="M10" s="1686">
        <f t="shared" ref="M10" si="16">SUM(M26)</f>
        <v>0</v>
      </c>
    </row>
    <row r="11" spans="1:17" x14ac:dyDescent="0.3">
      <c r="A11" s="525" t="s">
        <v>187</v>
      </c>
      <c r="B11" s="1970" t="s">
        <v>188</v>
      </c>
      <c r="C11" s="1971"/>
      <c r="D11" s="1971"/>
      <c r="E11" s="899">
        <f>SUM(E33)</f>
        <v>57100.51</v>
      </c>
      <c r="F11" s="419">
        <f t="shared" ref="F11" si="17">SUM(F33)</f>
        <v>56862.710000000006</v>
      </c>
      <c r="G11" s="1150">
        <f t="shared" ref="G11" si="18">SUM(G33)</f>
        <v>65031</v>
      </c>
      <c r="H11" s="693">
        <f t="shared" ref="H11:I11" si="19">SUM(H33)</f>
        <v>93000</v>
      </c>
      <c r="I11" s="693">
        <f t="shared" si="19"/>
        <v>93000</v>
      </c>
      <c r="J11" s="693">
        <f t="shared" ref="J11" si="20">SUM(J33)</f>
        <v>93000</v>
      </c>
      <c r="K11" s="693">
        <f t="shared" ref="K11" si="21">SUM(K33)</f>
        <v>93000</v>
      </c>
      <c r="L11" s="693">
        <f t="shared" ref="L11" si="22">SUM(L33)</f>
        <v>93000</v>
      </c>
      <c r="M11" s="1686">
        <f t="shared" ref="M11" si="23">SUM(M33)</f>
        <v>0</v>
      </c>
    </row>
    <row r="12" spans="1:17" ht="30.75" customHeight="1" x14ac:dyDescent="0.3">
      <c r="A12" s="525" t="s">
        <v>189</v>
      </c>
      <c r="B12" s="2012" t="s">
        <v>190</v>
      </c>
      <c r="C12" s="2013"/>
      <c r="D12" s="2013"/>
      <c r="E12" s="899">
        <f>SUM(E38)</f>
        <v>4885.01</v>
      </c>
      <c r="F12" s="419">
        <f t="shared" ref="F12" si="24">SUM(F38)</f>
        <v>4006.38</v>
      </c>
      <c r="G12" s="1150">
        <f t="shared" ref="G12" si="25">SUM(G38)</f>
        <v>5033</v>
      </c>
      <c r="H12" s="693">
        <f t="shared" ref="H12:I12" si="26">SUM(H38)</f>
        <v>6100</v>
      </c>
      <c r="I12" s="693">
        <f t="shared" si="26"/>
        <v>6100</v>
      </c>
      <c r="J12" s="693">
        <f t="shared" ref="J12" si="27">SUM(J38)</f>
        <v>6100</v>
      </c>
      <c r="K12" s="693">
        <f t="shared" ref="K12" si="28">SUM(K38)</f>
        <v>6100</v>
      </c>
      <c r="L12" s="693">
        <f t="shared" ref="L12" si="29">SUM(L38)</f>
        <v>6100</v>
      </c>
      <c r="M12" s="1686">
        <f t="shared" ref="M12" si="30">SUM(M38)</f>
        <v>0</v>
      </c>
    </row>
    <row r="13" spans="1:17" x14ac:dyDescent="0.3">
      <c r="A13" s="525" t="s">
        <v>198</v>
      </c>
      <c r="B13" s="1970" t="s">
        <v>199</v>
      </c>
      <c r="C13" s="2008"/>
      <c r="D13" s="2008"/>
      <c r="E13" s="899">
        <f t="shared" ref="E13:G13" si="31">SUM(E51,E71)</f>
        <v>19450.18</v>
      </c>
      <c r="F13" s="419">
        <f t="shared" ref="F13" si="32">SUM(F51,F71)</f>
        <v>27399.699999999997</v>
      </c>
      <c r="G13" s="1150">
        <f t="shared" si="31"/>
        <v>66682</v>
      </c>
      <c r="H13" s="693">
        <f>SUM(H51)</f>
        <v>67310</v>
      </c>
      <c r="I13" s="693">
        <f>SUM(I51)</f>
        <v>67310</v>
      </c>
      <c r="J13" s="693">
        <f>SUM(J51)</f>
        <v>72310</v>
      </c>
      <c r="K13" s="693">
        <f>SUM(K51)</f>
        <v>85310</v>
      </c>
      <c r="L13" s="693">
        <f>SUM(L51)</f>
        <v>85310</v>
      </c>
      <c r="M13" s="1686">
        <f t="shared" ref="M13" si="33">SUM(M51,M71)</f>
        <v>0</v>
      </c>
    </row>
    <row r="14" spans="1:17" ht="15" thickBot="1" x14ac:dyDescent="0.35">
      <c r="A14" s="604" t="s">
        <v>202</v>
      </c>
      <c r="B14" s="1979" t="s">
        <v>203</v>
      </c>
      <c r="C14" s="1980"/>
      <c r="D14" s="1980"/>
      <c r="E14" s="1178">
        <f>SUM(E60)</f>
        <v>30591.27</v>
      </c>
      <c r="F14" s="1179">
        <f t="shared" ref="F14" si="34">SUM(F60)</f>
        <v>23274.579999999998</v>
      </c>
      <c r="G14" s="1180">
        <f t="shared" ref="G14" si="35">SUM(G60)</f>
        <v>29120</v>
      </c>
      <c r="H14" s="1181">
        <f t="shared" ref="H14:I14" si="36">SUM(H60)</f>
        <v>28960</v>
      </c>
      <c r="I14" s="1181">
        <f t="shared" si="36"/>
        <v>28960</v>
      </c>
      <c r="J14" s="1181">
        <f t="shared" ref="J14" si="37">SUM(J60)</f>
        <v>28960</v>
      </c>
      <c r="K14" s="1181">
        <f t="shared" ref="K14" si="38">SUM(K60)</f>
        <v>28960</v>
      </c>
      <c r="L14" s="1181">
        <f t="shared" ref="L14" si="39">SUM(L60)</f>
        <v>28960</v>
      </c>
      <c r="M14" s="1687">
        <f t="shared" ref="M14" si="40">SUM(M60)</f>
        <v>0</v>
      </c>
    </row>
    <row r="15" spans="1:17" s="253" customFormat="1" ht="16.2" thickTop="1" x14ac:dyDescent="0.3">
      <c r="A15" s="348"/>
      <c r="B15" s="348"/>
      <c r="C15" s="348"/>
      <c r="D15" s="348"/>
      <c r="E15" s="1176"/>
      <c r="F15" s="1177"/>
      <c r="G15" s="1177"/>
      <c r="H15" s="1177"/>
      <c r="I15" s="1177"/>
      <c r="J15" s="1177"/>
      <c r="K15" s="1177"/>
      <c r="L15" s="1177"/>
      <c r="M15" s="1688"/>
    </row>
    <row r="16" spans="1:17" s="110" customFormat="1" ht="18.600000000000001" thickBot="1" x14ac:dyDescent="0.4">
      <c r="A16" s="1972" t="s">
        <v>324</v>
      </c>
      <c r="B16" s="1973"/>
      <c r="C16" s="1973"/>
      <c r="D16" s="1973"/>
      <c r="E16" s="1974"/>
      <c r="F16" s="497"/>
      <c r="G16" s="497"/>
      <c r="H16" s="497"/>
      <c r="I16" s="497"/>
      <c r="J16" s="497"/>
      <c r="K16" s="497"/>
      <c r="L16" s="497"/>
      <c r="M16" s="496"/>
    </row>
    <row r="17" spans="1:14" ht="83.25" customHeight="1" thickTop="1" x14ac:dyDescent="0.3">
      <c r="A17" s="1981" t="s">
        <v>328</v>
      </c>
      <c r="B17" s="1975" t="s">
        <v>327</v>
      </c>
      <c r="C17" s="1976"/>
      <c r="D17" s="2009" t="s">
        <v>2</v>
      </c>
      <c r="E17" s="846" t="s">
        <v>468</v>
      </c>
      <c r="F17" s="468" t="s">
        <v>731</v>
      </c>
      <c r="G17" s="775" t="s">
        <v>788</v>
      </c>
      <c r="H17" s="619" t="s">
        <v>777</v>
      </c>
      <c r="I17" s="619" t="s">
        <v>782</v>
      </c>
      <c r="J17" s="619" t="s">
        <v>783</v>
      </c>
      <c r="K17" s="619" t="s">
        <v>828</v>
      </c>
      <c r="L17" s="774" t="s">
        <v>839</v>
      </c>
      <c r="M17" s="1682" t="s">
        <v>840</v>
      </c>
    </row>
    <row r="18" spans="1:14" ht="21.75" customHeight="1" thickBot="1" x14ac:dyDescent="0.35">
      <c r="A18" s="1982"/>
      <c r="B18" s="1977"/>
      <c r="C18" s="1978"/>
      <c r="D18" s="2010"/>
      <c r="E18" s="148" t="s">
        <v>365</v>
      </c>
      <c r="F18" s="241" t="s">
        <v>365</v>
      </c>
      <c r="G18" s="784" t="s">
        <v>365</v>
      </c>
      <c r="H18" s="240" t="s">
        <v>365</v>
      </c>
      <c r="I18" s="240" t="s">
        <v>365</v>
      </c>
      <c r="J18" s="240" t="s">
        <v>365</v>
      </c>
      <c r="K18" s="240" t="s">
        <v>365</v>
      </c>
      <c r="L18" s="240" t="s">
        <v>365</v>
      </c>
      <c r="M18" s="1689" t="s">
        <v>365</v>
      </c>
    </row>
    <row r="19" spans="1:14" s="110" customFormat="1" ht="16.8" thickTop="1" thickBot="1" x14ac:dyDescent="0.35">
      <c r="A19" s="1989" t="s">
        <v>324</v>
      </c>
      <c r="B19" s="1990"/>
      <c r="C19" s="1990"/>
      <c r="D19" s="1991"/>
      <c r="E19" s="382">
        <f t="shared" ref="E19:G19" si="41">SUM(E20,E26,E33,E38,E51,E60)</f>
        <v>334152.15000000002</v>
      </c>
      <c r="F19" s="285">
        <f t="shared" ref="F19" si="42">SUM(F20,F26,F33,F38,F51,F60)</f>
        <v>301372.73000000004</v>
      </c>
      <c r="G19" s="1151">
        <f t="shared" si="41"/>
        <v>387011</v>
      </c>
      <c r="H19" s="424">
        <f t="shared" ref="H19:I19" si="43">SUM(H20,H26,H33,H38,H51,H60)</f>
        <v>393839</v>
      </c>
      <c r="I19" s="424">
        <f t="shared" si="43"/>
        <v>393839</v>
      </c>
      <c r="J19" s="424">
        <f t="shared" ref="J19" si="44">SUM(J20,J26,J33,J38,J51,J60)</f>
        <v>398839</v>
      </c>
      <c r="K19" s="424">
        <f t="shared" ref="K19" si="45">SUM(K20,K26,K33,K38,K51,K60)</f>
        <v>412339</v>
      </c>
      <c r="L19" s="424">
        <f t="shared" ref="L19" si="46">SUM(L20,L26,L33,L38,L51,L60)</f>
        <v>418339</v>
      </c>
      <c r="M19" s="1690">
        <f>SUM(M20,M26,M33,M38,M51,M60)</f>
        <v>6000</v>
      </c>
    </row>
    <row r="20" spans="1:14" ht="15" customHeight="1" thickTop="1" x14ac:dyDescent="0.3">
      <c r="A20" s="526" t="s">
        <v>182</v>
      </c>
      <c r="B20" s="1967" t="s">
        <v>183</v>
      </c>
      <c r="C20" s="1968"/>
      <c r="D20" s="1969"/>
      <c r="E20" s="334">
        <f t="shared" ref="E20:G20" si="47">SUM(E21:E25)</f>
        <v>115327.70000000001</v>
      </c>
      <c r="F20" s="1161">
        <f>SUM(F21:F25)</f>
        <v>75195.320000000007</v>
      </c>
      <c r="G20" s="1152">
        <f t="shared" si="47"/>
        <v>101420</v>
      </c>
      <c r="H20" s="296">
        <f t="shared" ref="H20:K20" si="48">SUM(H21:H25)</f>
        <v>112069</v>
      </c>
      <c r="I20" s="296">
        <f t="shared" si="48"/>
        <v>112069</v>
      </c>
      <c r="J20" s="296">
        <f t="shared" si="48"/>
        <v>112069</v>
      </c>
      <c r="K20" s="296">
        <f t="shared" si="48"/>
        <v>112569</v>
      </c>
      <c r="L20" s="296">
        <f t="shared" ref="L20" si="49">SUM(L21:L25)</f>
        <v>118569</v>
      </c>
      <c r="M20" s="1691">
        <f t="shared" ref="M20" si="50">SUM(M21:M25)</f>
        <v>6000</v>
      </c>
    </row>
    <row r="21" spans="1:14" ht="67.5" customHeight="1" x14ac:dyDescent="0.3">
      <c r="A21" s="1052"/>
      <c r="B21" s="1005" t="s">
        <v>431</v>
      </c>
      <c r="C21" s="1053" t="s">
        <v>499</v>
      </c>
      <c r="D21" s="1054" t="s">
        <v>858</v>
      </c>
      <c r="E21" s="1055">
        <v>16786.04</v>
      </c>
      <c r="F21" s="1164">
        <v>19624.43</v>
      </c>
      <c r="G21" s="1153">
        <v>23402</v>
      </c>
      <c r="H21" s="1056">
        <v>24219</v>
      </c>
      <c r="I21" s="1056">
        <v>24219</v>
      </c>
      <c r="J21" s="1056">
        <v>24219</v>
      </c>
      <c r="K21" s="1056">
        <v>24219</v>
      </c>
      <c r="L21" s="1056">
        <v>30219</v>
      </c>
      <c r="M21" s="1692">
        <v>6000</v>
      </c>
    </row>
    <row r="22" spans="1:14" ht="53.25" customHeight="1" x14ac:dyDescent="0.3">
      <c r="A22" s="527"/>
      <c r="B22" s="513" t="s">
        <v>430</v>
      </c>
      <c r="C22" s="711" t="s">
        <v>519</v>
      </c>
      <c r="D22" s="436" t="s">
        <v>733</v>
      </c>
      <c r="E22" s="383">
        <v>0</v>
      </c>
      <c r="F22" s="1165">
        <v>0</v>
      </c>
      <c r="G22" s="1154">
        <v>0</v>
      </c>
      <c r="H22" s="373">
        <v>22500</v>
      </c>
      <c r="I22" s="373">
        <v>22500</v>
      </c>
      <c r="J22" s="373">
        <v>22500</v>
      </c>
      <c r="K22" s="373">
        <v>22500</v>
      </c>
      <c r="L22" s="373">
        <v>22500</v>
      </c>
      <c r="M22" s="1693"/>
    </row>
    <row r="23" spans="1:14" s="864" customFormat="1" ht="54" customHeight="1" x14ac:dyDescent="0.3">
      <c r="A23" s="896"/>
      <c r="B23" s="102" t="s">
        <v>431</v>
      </c>
      <c r="C23" s="103" t="s">
        <v>696</v>
      </c>
      <c r="D23" s="40" t="s">
        <v>859</v>
      </c>
      <c r="E23" s="385">
        <v>5648.7</v>
      </c>
      <c r="F23" s="1166">
        <v>4704.7299999999996</v>
      </c>
      <c r="G23" s="1155">
        <v>5350</v>
      </c>
      <c r="H23" s="295">
        <v>5350</v>
      </c>
      <c r="I23" s="295">
        <v>5350</v>
      </c>
      <c r="J23" s="295">
        <v>5350</v>
      </c>
      <c r="K23" s="295">
        <v>5850</v>
      </c>
      <c r="L23" s="295">
        <v>5850</v>
      </c>
      <c r="M23" s="1694"/>
    </row>
    <row r="24" spans="1:14" ht="30.75" customHeight="1" x14ac:dyDescent="0.3">
      <c r="A24" s="772"/>
      <c r="B24" s="513" t="s">
        <v>431</v>
      </c>
      <c r="C24" s="711" t="s">
        <v>490</v>
      </c>
      <c r="D24" s="436" t="s">
        <v>761</v>
      </c>
      <c r="E24" s="383">
        <v>85226.57</v>
      </c>
      <c r="F24" s="1165">
        <v>45308.05</v>
      </c>
      <c r="G24" s="1154">
        <v>67110</v>
      </c>
      <c r="H24" s="373">
        <v>60000</v>
      </c>
      <c r="I24" s="373">
        <v>60000</v>
      </c>
      <c r="J24" s="373">
        <v>60000</v>
      </c>
      <c r="K24" s="373">
        <v>60000</v>
      </c>
      <c r="L24" s="373">
        <v>60000</v>
      </c>
      <c r="M24" s="1693"/>
    </row>
    <row r="25" spans="1:14" ht="40.200000000000003" customHeight="1" x14ac:dyDescent="0.3">
      <c r="A25" s="528"/>
      <c r="B25" s="102" t="s">
        <v>431</v>
      </c>
      <c r="C25" s="433" t="s">
        <v>498</v>
      </c>
      <c r="D25" s="435" t="s">
        <v>447</v>
      </c>
      <c r="E25" s="383">
        <v>7666.39</v>
      </c>
      <c r="F25" s="1166">
        <v>5558.11</v>
      </c>
      <c r="G25" s="1155">
        <v>5558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1694"/>
    </row>
    <row r="26" spans="1:14" x14ac:dyDescent="0.3">
      <c r="A26" s="529" t="s">
        <v>184</v>
      </c>
      <c r="B26" s="1986" t="s">
        <v>185</v>
      </c>
      <c r="C26" s="1987"/>
      <c r="D26" s="1988"/>
      <c r="E26" s="462">
        <f t="shared" ref="E26:G26" si="51">SUM(E27:E32)</f>
        <v>106797.48</v>
      </c>
      <c r="F26" s="1161">
        <f t="shared" ref="F26" si="52">SUM(F27:F32)</f>
        <v>114634.04000000001</v>
      </c>
      <c r="G26" s="1152">
        <f t="shared" si="51"/>
        <v>119725</v>
      </c>
      <c r="H26" s="296">
        <f t="shared" ref="H26:K26" si="53">SUM(H27:H32)</f>
        <v>86400</v>
      </c>
      <c r="I26" s="296">
        <f t="shared" si="53"/>
        <v>86400</v>
      </c>
      <c r="J26" s="296">
        <f t="shared" si="53"/>
        <v>86400</v>
      </c>
      <c r="K26" s="296">
        <f t="shared" si="53"/>
        <v>86400</v>
      </c>
      <c r="L26" s="296">
        <f t="shared" ref="L26" si="54">SUM(L27:L32)</f>
        <v>86400</v>
      </c>
      <c r="M26" s="1691">
        <f t="shared" ref="M26" si="55">SUM(M27:M32)</f>
        <v>0</v>
      </c>
    </row>
    <row r="27" spans="1:14" ht="69" customHeight="1" x14ac:dyDescent="0.3">
      <c r="A27" s="527"/>
      <c r="B27" s="102" t="s">
        <v>431</v>
      </c>
      <c r="C27" s="103" t="s">
        <v>520</v>
      </c>
      <c r="D27" s="40" t="s">
        <v>734</v>
      </c>
      <c r="E27" s="383">
        <v>91801.76</v>
      </c>
      <c r="F27" s="1165">
        <v>97716.05</v>
      </c>
      <c r="G27" s="1154">
        <v>101154</v>
      </c>
      <c r="H27" s="373">
        <v>78600</v>
      </c>
      <c r="I27" s="373">
        <v>78600</v>
      </c>
      <c r="J27" s="373">
        <v>78600</v>
      </c>
      <c r="K27" s="373">
        <v>78600</v>
      </c>
      <c r="L27" s="373">
        <v>78600</v>
      </c>
      <c r="M27" s="1693"/>
    </row>
    <row r="28" spans="1:14" ht="40.5" customHeight="1" x14ac:dyDescent="0.3">
      <c r="A28" s="527"/>
      <c r="B28" s="102" t="s">
        <v>431</v>
      </c>
      <c r="C28" s="103" t="s">
        <v>492</v>
      </c>
      <c r="D28" s="40" t="s">
        <v>454</v>
      </c>
      <c r="E28" s="383">
        <v>6927</v>
      </c>
      <c r="F28" s="1166">
        <v>8916.49</v>
      </c>
      <c r="G28" s="1155">
        <v>8916</v>
      </c>
      <c r="H28" s="373">
        <v>0</v>
      </c>
      <c r="I28" s="373">
        <v>0</v>
      </c>
      <c r="J28" s="373">
        <v>0</v>
      </c>
      <c r="K28" s="373">
        <v>0</v>
      </c>
      <c r="L28" s="373">
        <v>0</v>
      </c>
      <c r="M28" s="1693"/>
    </row>
    <row r="29" spans="1:14" ht="18.75" customHeight="1" x14ac:dyDescent="0.3">
      <c r="A29" s="527"/>
      <c r="B29" s="102" t="s">
        <v>431</v>
      </c>
      <c r="C29" s="102" t="s">
        <v>493</v>
      </c>
      <c r="D29" s="40" t="s">
        <v>637</v>
      </c>
      <c r="E29" s="383">
        <v>4171.91</v>
      </c>
      <c r="F29" s="1165">
        <v>4335.6899999999996</v>
      </c>
      <c r="G29" s="1154">
        <v>5005</v>
      </c>
      <c r="H29" s="373">
        <v>3250</v>
      </c>
      <c r="I29" s="373">
        <v>3250</v>
      </c>
      <c r="J29" s="373">
        <v>3250</v>
      </c>
      <c r="K29" s="373">
        <v>3250</v>
      </c>
      <c r="L29" s="373">
        <v>3250</v>
      </c>
      <c r="M29" s="1693"/>
    </row>
    <row r="30" spans="1:14" ht="20.25" customHeight="1" x14ac:dyDescent="0.3">
      <c r="A30" s="527"/>
      <c r="B30" s="102" t="s">
        <v>431</v>
      </c>
      <c r="C30" s="103" t="s">
        <v>491</v>
      </c>
      <c r="D30" s="16" t="s">
        <v>186</v>
      </c>
      <c r="E30" s="383">
        <v>524.53</v>
      </c>
      <c r="F30" s="1165">
        <v>96.29</v>
      </c>
      <c r="G30" s="1154">
        <v>600</v>
      </c>
      <c r="H30" s="373">
        <v>600</v>
      </c>
      <c r="I30" s="373">
        <v>600</v>
      </c>
      <c r="J30" s="373">
        <v>600</v>
      </c>
      <c r="K30" s="373">
        <v>600</v>
      </c>
      <c r="L30" s="373">
        <v>600</v>
      </c>
      <c r="M30" s="1693"/>
    </row>
    <row r="31" spans="1:14" ht="27" x14ac:dyDescent="0.3">
      <c r="A31" s="527"/>
      <c r="B31" s="102" t="s">
        <v>431</v>
      </c>
      <c r="C31" s="102" t="s">
        <v>497</v>
      </c>
      <c r="D31" s="40" t="s">
        <v>860</v>
      </c>
      <c r="E31" s="383">
        <v>3277.28</v>
      </c>
      <c r="F31" s="1165">
        <v>3493.52</v>
      </c>
      <c r="G31" s="1154">
        <v>3900</v>
      </c>
      <c r="H31" s="373">
        <v>3800</v>
      </c>
      <c r="I31" s="373">
        <v>3800</v>
      </c>
      <c r="J31" s="373">
        <v>3800</v>
      </c>
      <c r="K31" s="373">
        <v>3800</v>
      </c>
      <c r="L31" s="373">
        <v>3800</v>
      </c>
      <c r="M31" s="1693"/>
      <c r="N31" s="644"/>
    </row>
    <row r="32" spans="1:14" x14ac:dyDescent="0.3">
      <c r="A32" s="527"/>
      <c r="B32" s="102" t="s">
        <v>431</v>
      </c>
      <c r="C32" s="102" t="s">
        <v>493</v>
      </c>
      <c r="D32" s="40" t="s">
        <v>636</v>
      </c>
      <c r="E32" s="383">
        <v>95</v>
      </c>
      <c r="F32" s="1165">
        <v>76</v>
      </c>
      <c r="G32" s="1154">
        <v>150</v>
      </c>
      <c r="H32" s="373">
        <v>150</v>
      </c>
      <c r="I32" s="373">
        <v>150</v>
      </c>
      <c r="J32" s="373">
        <v>150</v>
      </c>
      <c r="K32" s="373">
        <v>150</v>
      </c>
      <c r="L32" s="373">
        <v>150</v>
      </c>
      <c r="M32" s="1693"/>
      <c r="N32" s="644"/>
    </row>
    <row r="33" spans="1:13" x14ac:dyDescent="0.3">
      <c r="A33" s="530" t="s">
        <v>187</v>
      </c>
      <c r="B33" s="1986" t="s">
        <v>188</v>
      </c>
      <c r="C33" s="2020"/>
      <c r="D33" s="2021"/>
      <c r="E33" s="334">
        <f t="shared" ref="E33:G33" si="56">SUM(E34:E37)</f>
        <v>57100.51</v>
      </c>
      <c r="F33" s="1161">
        <f t="shared" ref="F33" si="57">SUM(F34:F37)</f>
        <v>56862.710000000006</v>
      </c>
      <c r="G33" s="1152">
        <f t="shared" si="56"/>
        <v>65031</v>
      </c>
      <c r="H33" s="296">
        <f t="shared" ref="H33:K33" si="58">SUM(H34:H37)</f>
        <v>93000</v>
      </c>
      <c r="I33" s="296">
        <f t="shared" si="58"/>
        <v>93000</v>
      </c>
      <c r="J33" s="296">
        <f t="shared" si="58"/>
        <v>93000</v>
      </c>
      <c r="K33" s="296">
        <f t="shared" si="58"/>
        <v>93000</v>
      </c>
      <c r="L33" s="296">
        <f t="shared" ref="L33" si="59">SUM(L34:L37)</f>
        <v>93000</v>
      </c>
      <c r="M33" s="1691">
        <f t="shared" ref="M33" si="60">SUM(M34:M37)</f>
        <v>0</v>
      </c>
    </row>
    <row r="34" spans="1:13" ht="81" customHeight="1" x14ac:dyDescent="0.3">
      <c r="A34" s="531"/>
      <c r="B34" s="102" t="s">
        <v>431</v>
      </c>
      <c r="C34" s="103" t="s">
        <v>607</v>
      </c>
      <c r="D34" s="40" t="s">
        <v>732</v>
      </c>
      <c r="E34" s="383">
        <v>53975.65</v>
      </c>
      <c r="F34" s="1165">
        <v>53716.87</v>
      </c>
      <c r="G34" s="1154">
        <v>61000</v>
      </c>
      <c r="H34" s="373">
        <v>87900</v>
      </c>
      <c r="I34" s="373">
        <v>87900</v>
      </c>
      <c r="J34" s="373">
        <v>87900</v>
      </c>
      <c r="K34" s="373">
        <v>87900</v>
      </c>
      <c r="L34" s="373">
        <v>87900</v>
      </c>
      <c r="M34" s="1693"/>
    </row>
    <row r="35" spans="1:13" ht="27" customHeight="1" x14ac:dyDescent="0.3">
      <c r="A35" s="528"/>
      <c r="B35" s="102" t="s">
        <v>431</v>
      </c>
      <c r="C35" s="433" t="s">
        <v>497</v>
      </c>
      <c r="D35" s="51" t="s">
        <v>704</v>
      </c>
      <c r="E35" s="383">
        <v>0</v>
      </c>
      <c r="F35" s="1165">
        <v>0</v>
      </c>
      <c r="G35" s="1154">
        <v>0</v>
      </c>
      <c r="H35" s="373">
        <v>100</v>
      </c>
      <c r="I35" s="373">
        <v>100</v>
      </c>
      <c r="J35" s="373">
        <v>100</v>
      </c>
      <c r="K35" s="373">
        <v>100</v>
      </c>
      <c r="L35" s="373">
        <v>100</v>
      </c>
      <c r="M35" s="1693"/>
    </row>
    <row r="36" spans="1:13" ht="15" customHeight="1" x14ac:dyDescent="0.3">
      <c r="A36" s="531"/>
      <c r="B36" s="102" t="s">
        <v>431</v>
      </c>
      <c r="C36" s="102" t="s">
        <v>493</v>
      </c>
      <c r="D36" s="40" t="s">
        <v>606</v>
      </c>
      <c r="E36" s="383">
        <v>3077.75</v>
      </c>
      <c r="F36" s="1165">
        <v>3109.09</v>
      </c>
      <c r="G36" s="1154">
        <v>3531</v>
      </c>
      <c r="H36" s="373">
        <v>4500</v>
      </c>
      <c r="I36" s="373">
        <v>4500</v>
      </c>
      <c r="J36" s="373">
        <v>4500</v>
      </c>
      <c r="K36" s="373">
        <v>4500</v>
      </c>
      <c r="L36" s="373">
        <v>4500</v>
      </c>
      <c r="M36" s="1693"/>
    </row>
    <row r="37" spans="1:13" ht="17.25" customHeight="1" x14ac:dyDescent="0.3">
      <c r="A37" s="531"/>
      <c r="B37" s="102" t="s">
        <v>431</v>
      </c>
      <c r="C37" s="102" t="s">
        <v>491</v>
      </c>
      <c r="D37" s="16" t="s">
        <v>186</v>
      </c>
      <c r="E37" s="383">
        <v>47.11</v>
      </c>
      <c r="F37" s="1165">
        <v>36.75</v>
      </c>
      <c r="G37" s="1154">
        <v>500</v>
      </c>
      <c r="H37" s="373">
        <v>500</v>
      </c>
      <c r="I37" s="373">
        <v>500</v>
      </c>
      <c r="J37" s="373">
        <v>500</v>
      </c>
      <c r="K37" s="373">
        <v>500</v>
      </c>
      <c r="L37" s="373">
        <v>500</v>
      </c>
      <c r="M37" s="1693"/>
    </row>
    <row r="38" spans="1:13" ht="30.75" customHeight="1" x14ac:dyDescent="0.3">
      <c r="A38" s="530" t="s">
        <v>189</v>
      </c>
      <c r="B38" s="2022" t="s">
        <v>190</v>
      </c>
      <c r="C38" s="2023"/>
      <c r="D38" s="2024"/>
      <c r="E38" s="335">
        <f t="shared" ref="E38" si="61">SUM(E39:E50)</f>
        <v>4885.01</v>
      </c>
      <c r="F38" s="1167">
        <f t="shared" ref="F38" si="62">SUM(F39:F50)</f>
        <v>4006.38</v>
      </c>
      <c r="G38" s="1156">
        <f t="shared" ref="G38" si="63">SUM(G39:G50)</f>
        <v>5033</v>
      </c>
      <c r="H38" s="297">
        <f t="shared" ref="H38:K38" si="64">SUM(H39:H50)</f>
        <v>6100</v>
      </c>
      <c r="I38" s="297">
        <f t="shared" si="64"/>
        <v>6100</v>
      </c>
      <c r="J38" s="297">
        <f t="shared" si="64"/>
        <v>6100</v>
      </c>
      <c r="K38" s="297">
        <f t="shared" si="64"/>
        <v>6100</v>
      </c>
      <c r="L38" s="297">
        <f t="shared" ref="L38" si="65">SUM(L39:L50)</f>
        <v>6100</v>
      </c>
      <c r="M38" s="1695">
        <f t="shared" ref="M38" si="66">SUM(M39:M50)</f>
        <v>0</v>
      </c>
    </row>
    <row r="39" spans="1:13" x14ac:dyDescent="0.3">
      <c r="A39" s="532"/>
      <c r="B39" s="107" t="s">
        <v>427</v>
      </c>
      <c r="C39" s="107" t="s">
        <v>494</v>
      </c>
      <c r="D39" s="6" t="s">
        <v>191</v>
      </c>
      <c r="E39" s="383">
        <v>1267.8599999999999</v>
      </c>
      <c r="F39" s="1165">
        <v>1263.9000000000001</v>
      </c>
      <c r="G39" s="1154">
        <v>1300</v>
      </c>
      <c r="H39" s="373">
        <v>1300</v>
      </c>
      <c r="I39" s="373">
        <v>1300</v>
      </c>
      <c r="J39" s="373">
        <v>1300</v>
      </c>
      <c r="K39" s="373">
        <v>1300</v>
      </c>
      <c r="L39" s="373">
        <v>1300</v>
      </c>
      <c r="M39" s="1693"/>
    </row>
    <row r="40" spans="1:13" x14ac:dyDescent="0.3">
      <c r="A40" s="748"/>
      <c r="B40" s="683" t="s">
        <v>427</v>
      </c>
      <c r="C40" s="683" t="s">
        <v>494</v>
      </c>
      <c r="D40" s="137" t="s">
        <v>192</v>
      </c>
      <c r="E40" s="383">
        <v>270.66000000000003</v>
      </c>
      <c r="F40" s="1165">
        <v>0</v>
      </c>
      <c r="G40" s="1154">
        <v>550</v>
      </c>
      <c r="H40" s="373">
        <v>1100</v>
      </c>
      <c r="I40" s="373">
        <v>1100</v>
      </c>
      <c r="J40" s="373">
        <v>1100</v>
      </c>
      <c r="K40" s="373">
        <v>1100</v>
      </c>
      <c r="L40" s="373">
        <v>1100</v>
      </c>
      <c r="M40" s="1693"/>
    </row>
    <row r="41" spans="1:13" x14ac:dyDescent="0.3">
      <c r="A41" s="748"/>
      <c r="B41" s="683" t="s">
        <v>427</v>
      </c>
      <c r="C41" s="683" t="s">
        <v>494</v>
      </c>
      <c r="D41" s="137" t="s">
        <v>193</v>
      </c>
      <c r="E41" s="383">
        <v>376.5</v>
      </c>
      <c r="F41" s="1165">
        <v>0</v>
      </c>
      <c r="G41" s="1154">
        <v>380</v>
      </c>
      <c r="H41" s="373">
        <v>760</v>
      </c>
      <c r="I41" s="373">
        <v>760</v>
      </c>
      <c r="J41" s="373">
        <v>760</v>
      </c>
      <c r="K41" s="373">
        <v>760</v>
      </c>
      <c r="L41" s="373">
        <v>760</v>
      </c>
      <c r="M41" s="1693"/>
    </row>
    <row r="42" spans="1:13" x14ac:dyDescent="0.3">
      <c r="A42" s="532"/>
      <c r="B42" s="107" t="s">
        <v>427</v>
      </c>
      <c r="C42" s="107" t="s">
        <v>494</v>
      </c>
      <c r="D42" s="6" t="s">
        <v>194</v>
      </c>
      <c r="E42" s="385">
        <v>513.38</v>
      </c>
      <c r="F42" s="1166">
        <v>510.12</v>
      </c>
      <c r="G42" s="1155">
        <v>514</v>
      </c>
      <c r="H42" s="373">
        <v>514</v>
      </c>
      <c r="I42" s="373">
        <v>514</v>
      </c>
      <c r="J42" s="373">
        <v>514</v>
      </c>
      <c r="K42" s="373">
        <v>514</v>
      </c>
      <c r="L42" s="373">
        <v>514</v>
      </c>
      <c r="M42" s="1693"/>
    </row>
    <row r="43" spans="1:13" ht="27.6" customHeight="1" x14ac:dyDescent="0.3">
      <c r="A43" s="532"/>
      <c r="B43" s="107" t="s">
        <v>427</v>
      </c>
      <c r="C43" s="107" t="s">
        <v>494</v>
      </c>
      <c r="D43" s="16" t="s">
        <v>195</v>
      </c>
      <c r="E43" s="383">
        <v>333.66</v>
      </c>
      <c r="F43" s="1165">
        <v>333.66</v>
      </c>
      <c r="G43" s="1154">
        <v>340</v>
      </c>
      <c r="H43" s="373">
        <v>340</v>
      </c>
      <c r="I43" s="373">
        <v>340</v>
      </c>
      <c r="J43" s="373">
        <v>340</v>
      </c>
      <c r="K43" s="373">
        <v>340</v>
      </c>
      <c r="L43" s="373">
        <v>340</v>
      </c>
      <c r="M43" s="1693"/>
    </row>
    <row r="44" spans="1:13" ht="27" customHeight="1" x14ac:dyDescent="0.3">
      <c r="A44" s="532"/>
      <c r="B44" s="107" t="s">
        <v>427</v>
      </c>
      <c r="C44" s="107" t="s">
        <v>494</v>
      </c>
      <c r="D44" s="16" t="s">
        <v>196</v>
      </c>
      <c r="E44" s="383">
        <v>0</v>
      </c>
      <c r="F44" s="1165">
        <v>0</v>
      </c>
      <c r="G44" s="1154">
        <v>50</v>
      </c>
      <c r="H44" s="373">
        <v>50</v>
      </c>
      <c r="I44" s="373">
        <v>50</v>
      </c>
      <c r="J44" s="373">
        <v>50</v>
      </c>
      <c r="K44" s="373">
        <v>50</v>
      </c>
      <c r="L44" s="373">
        <v>50</v>
      </c>
      <c r="M44" s="1693"/>
    </row>
    <row r="45" spans="1:13" ht="20.25" customHeight="1" x14ac:dyDescent="0.3">
      <c r="A45" s="532"/>
      <c r="B45" s="107" t="s">
        <v>427</v>
      </c>
      <c r="C45" s="107" t="s">
        <v>494</v>
      </c>
      <c r="D45" s="40" t="s">
        <v>351</v>
      </c>
      <c r="E45" s="383">
        <v>0</v>
      </c>
      <c r="F45" s="1165">
        <v>0</v>
      </c>
      <c r="G45" s="1154">
        <v>0</v>
      </c>
      <c r="H45" s="373">
        <v>0</v>
      </c>
      <c r="I45" s="373">
        <v>0</v>
      </c>
      <c r="J45" s="373">
        <v>0</v>
      </c>
      <c r="K45" s="373">
        <v>0</v>
      </c>
      <c r="L45" s="373">
        <v>0</v>
      </c>
      <c r="M45" s="1693"/>
    </row>
    <row r="46" spans="1:13" ht="25.95" customHeight="1" x14ac:dyDescent="0.3">
      <c r="A46" s="532"/>
      <c r="B46" s="107" t="s">
        <v>427</v>
      </c>
      <c r="C46" s="107" t="s">
        <v>494</v>
      </c>
      <c r="D46" s="40" t="s">
        <v>354</v>
      </c>
      <c r="E46" s="383">
        <v>1636.95</v>
      </c>
      <c r="F46" s="1166">
        <v>1562.7</v>
      </c>
      <c r="G46" s="1155">
        <v>1563</v>
      </c>
      <c r="H46" s="373">
        <v>1600</v>
      </c>
      <c r="I46" s="373">
        <v>1600</v>
      </c>
      <c r="J46" s="373">
        <v>1600</v>
      </c>
      <c r="K46" s="373">
        <v>1600</v>
      </c>
      <c r="L46" s="373">
        <v>1600</v>
      </c>
      <c r="M46" s="1693"/>
    </row>
    <row r="47" spans="1:13" ht="27.75" customHeight="1" x14ac:dyDescent="0.3">
      <c r="A47" s="533"/>
      <c r="B47" s="107" t="s">
        <v>427</v>
      </c>
      <c r="C47" s="107" t="s">
        <v>494</v>
      </c>
      <c r="D47" s="51" t="s">
        <v>355</v>
      </c>
      <c r="E47" s="385">
        <v>150</v>
      </c>
      <c r="F47" s="1166">
        <v>0</v>
      </c>
      <c r="G47" s="1155">
        <v>0</v>
      </c>
      <c r="H47" s="373">
        <v>0</v>
      </c>
      <c r="I47" s="373">
        <v>0</v>
      </c>
      <c r="J47" s="373">
        <v>0</v>
      </c>
      <c r="K47" s="373">
        <v>0</v>
      </c>
      <c r="L47" s="373">
        <v>0</v>
      </c>
      <c r="M47" s="1693"/>
    </row>
    <row r="48" spans="1:13" ht="27.75" customHeight="1" x14ac:dyDescent="0.3">
      <c r="A48" s="533"/>
      <c r="B48" s="107" t="s">
        <v>427</v>
      </c>
      <c r="C48" s="107" t="s">
        <v>494</v>
      </c>
      <c r="D48" s="51" t="s">
        <v>406</v>
      </c>
      <c r="E48" s="383">
        <v>66</v>
      </c>
      <c r="F48" s="1165">
        <v>66</v>
      </c>
      <c r="G48" s="1154">
        <v>66</v>
      </c>
      <c r="H48" s="373">
        <v>66</v>
      </c>
      <c r="I48" s="373">
        <v>66</v>
      </c>
      <c r="J48" s="373">
        <v>66</v>
      </c>
      <c r="K48" s="373">
        <v>66</v>
      </c>
      <c r="L48" s="373">
        <v>66</v>
      </c>
      <c r="M48" s="1693"/>
    </row>
    <row r="49" spans="1:13" ht="27.75" customHeight="1" x14ac:dyDescent="0.3">
      <c r="A49" s="713"/>
      <c r="B49" s="683" t="s">
        <v>427</v>
      </c>
      <c r="C49" s="683" t="s">
        <v>494</v>
      </c>
      <c r="D49" s="436" t="s">
        <v>703</v>
      </c>
      <c r="E49" s="383">
        <v>0</v>
      </c>
      <c r="F49" s="1165">
        <v>0</v>
      </c>
      <c r="G49" s="1154">
        <v>0</v>
      </c>
      <c r="H49" s="373">
        <v>100</v>
      </c>
      <c r="I49" s="373">
        <v>100</v>
      </c>
      <c r="J49" s="373">
        <v>100</v>
      </c>
      <c r="K49" s="373">
        <v>100</v>
      </c>
      <c r="L49" s="373">
        <v>100</v>
      </c>
      <c r="M49" s="1693"/>
    </row>
    <row r="50" spans="1:13" x14ac:dyDescent="0.3">
      <c r="A50" s="532"/>
      <c r="B50" s="519" t="s">
        <v>516</v>
      </c>
      <c r="C50" s="107" t="s">
        <v>494</v>
      </c>
      <c r="D50" s="6" t="s">
        <v>197</v>
      </c>
      <c r="E50" s="383">
        <v>270</v>
      </c>
      <c r="F50" s="1165">
        <v>270</v>
      </c>
      <c r="G50" s="1154">
        <v>270</v>
      </c>
      <c r="H50" s="373">
        <v>270</v>
      </c>
      <c r="I50" s="373">
        <v>270</v>
      </c>
      <c r="J50" s="373">
        <v>270</v>
      </c>
      <c r="K50" s="373">
        <v>270</v>
      </c>
      <c r="L50" s="373">
        <v>270</v>
      </c>
      <c r="M50" s="1693"/>
    </row>
    <row r="51" spans="1:13" x14ac:dyDescent="0.3">
      <c r="A51" s="530" t="s">
        <v>198</v>
      </c>
      <c r="B51" s="1986" t="s">
        <v>199</v>
      </c>
      <c r="C51" s="2025"/>
      <c r="D51" s="2026"/>
      <c r="E51" s="335">
        <f t="shared" ref="E51:G51" si="67">SUM(E52:E59)</f>
        <v>19450.18</v>
      </c>
      <c r="F51" s="1167">
        <f t="shared" ref="F51" si="68">SUM(F52:F59)</f>
        <v>27399.699999999997</v>
      </c>
      <c r="G51" s="1156">
        <f t="shared" si="67"/>
        <v>66682</v>
      </c>
      <c r="H51" s="297">
        <f t="shared" ref="H51:K51" si="69">SUM(H52:H59)</f>
        <v>67310</v>
      </c>
      <c r="I51" s="297">
        <f t="shared" si="69"/>
        <v>67310</v>
      </c>
      <c r="J51" s="297">
        <f t="shared" si="69"/>
        <v>72310</v>
      </c>
      <c r="K51" s="297">
        <f t="shared" si="69"/>
        <v>85310</v>
      </c>
      <c r="L51" s="297">
        <f t="shared" ref="L51" si="70">SUM(L52:L59)</f>
        <v>85310</v>
      </c>
      <c r="M51" s="1695">
        <f t="shared" ref="M51" si="71">SUM(M52:M59)</f>
        <v>0</v>
      </c>
    </row>
    <row r="52" spans="1:13" ht="54.75" customHeight="1" x14ac:dyDescent="0.3">
      <c r="A52" s="528"/>
      <c r="B52" s="102" t="s">
        <v>431</v>
      </c>
      <c r="C52" s="433" t="s">
        <v>609</v>
      </c>
      <c r="D52" s="51" t="s">
        <v>717</v>
      </c>
      <c r="E52" s="383">
        <v>10623.75</v>
      </c>
      <c r="F52" s="1165">
        <v>10617.25</v>
      </c>
      <c r="G52" s="1154">
        <v>21000</v>
      </c>
      <c r="H52" s="373">
        <v>38600</v>
      </c>
      <c r="I52" s="373">
        <v>38600</v>
      </c>
      <c r="J52" s="373">
        <v>38600</v>
      </c>
      <c r="K52" s="373">
        <v>38600</v>
      </c>
      <c r="L52" s="373">
        <v>38600</v>
      </c>
      <c r="M52" s="1693"/>
    </row>
    <row r="53" spans="1:13" ht="18" customHeight="1" x14ac:dyDescent="0.3">
      <c r="A53" s="528"/>
      <c r="B53" s="102" t="s">
        <v>431</v>
      </c>
      <c r="C53" s="433" t="s">
        <v>497</v>
      </c>
      <c r="D53" s="51" t="s">
        <v>698</v>
      </c>
      <c r="E53" s="383">
        <v>0</v>
      </c>
      <c r="F53" s="1165">
        <v>0</v>
      </c>
      <c r="G53" s="1154">
        <v>0</v>
      </c>
      <c r="H53" s="373">
        <v>200</v>
      </c>
      <c r="I53" s="373">
        <v>200</v>
      </c>
      <c r="J53" s="373">
        <v>200</v>
      </c>
      <c r="K53" s="373">
        <v>200</v>
      </c>
      <c r="L53" s="373">
        <v>200</v>
      </c>
      <c r="M53" s="1693"/>
    </row>
    <row r="54" spans="1:13" ht="30.75" customHeight="1" x14ac:dyDescent="0.3">
      <c r="A54" s="528"/>
      <c r="B54" s="102" t="s">
        <v>431</v>
      </c>
      <c r="C54" s="41">
        <v>635</v>
      </c>
      <c r="D54" s="40" t="s">
        <v>314</v>
      </c>
      <c r="E54" s="383">
        <v>1275.6199999999999</v>
      </c>
      <c r="F54" s="1165">
        <v>2894.95</v>
      </c>
      <c r="G54" s="1154">
        <v>3000</v>
      </c>
      <c r="H54" s="373">
        <v>3000</v>
      </c>
      <c r="I54" s="373">
        <v>3000</v>
      </c>
      <c r="J54" s="373">
        <v>3000</v>
      </c>
      <c r="K54" s="373">
        <v>3000</v>
      </c>
      <c r="L54" s="373">
        <v>3000</v>
      </c>
      <c r="M54" s="1693"/>
    </row>
    <row r="55" spans="1:13" ht="27" x14ac:dyDescent="0.3">
      <c r="A55" s="527"/>
      <c r="B55" s="102" t="s">
        <v>431</v>
      </c>
      <c r="C55" s="102" t="s">
        <v>493</v>
      </c>
      <c r="D55" s="40" t="s">
        <v>608</v>
      </c>
      <c r="E55" s="383">
        <v>621.80999999999995</v>
      </c>
      <c r="F55" s="1165">
        <v>623.69000000000005</v>
      </c>
      <c r="G55" s="1154">
        <v>1322</v>
      </c>
      <c r="H55" s="373">
        <v>1950</v>
      </c>
      <c r="I55" s="373">
        <v>1950</v>
      </c>
      <c r="J55" s="373">
        <v>1950</v>
      </c>
      <c r="K55" s="373">
        <v>1950</v>
      </c>
      <c r="L55" s="373">
        <v>1950</v>
      </c>
      <c r="M55" s="1693"/>
    </row>
    <row r="56" spans="1:13" ht="18" customHeight="1" x14ac:dyDescent="0.3">
      <c r="A56" s="527"/>
      <c r="B56" s="102" t="s">
        <v>431</v>
      </c>
      <c r="C56" s="102" t="s">
        <v>491</v>
      </c>
      <c r="D56" s="16" t="s">
        <v>186</v>
      </c>
      <c r="E56" s="383">
        <v>0</v>
      </c>
      <c r="F56" s="1165">
        <v>0</v>
      </c>
      <c r="G56" s="1154">
        <v>60</v>
      </c>
      <c r="H56" s="373">
        <v>60</v>
      </c>
      <c r="I56" s="373">
        <v>60</v>
      </c>
      <c r="J56" s="373">
        <v>60</v>
      </c>
      <c r="K56" s="373">
        <v>60</v>
      </c>
      <c r="L56" s="373">
        <v>60</v>
      </c>
      <c r="M56" s="1693"/>
    </row>
    <row r="57" spans="1:13" s="110" customFormat="1" ht="54" customHeight="1" x14ac:dyDescent="0.3">
      <c r="A57" s="749"/>
      <c r="B57" s="683" t="s">
        <v>432</v>
      </c>
      <c r="C57" s="683" t="s">
        <v>495</v>
      </c>
      <c r="D57" s="436" t="s">
        <v>763</v>
      </c>
      <c r="E57" s="383">
        <v>0</v>
      </c>
      <c r="F57" s="1165">
        <v>4176</v>
      </c>
      <c r="G57" s="1154">
        <v>18300</v>
      </c>
      <c r="H57" s="373">
        <v>10000</v>
      </c>
      <c r="I57" s="373">
        <v>10000</v>
      </c>
      <c r="J57" s="373">
        <v>15000</v>
      </c>
      <c r="K57" s="373">
        <v>15000</v>
      </c>
      <c r="L57" s="373">
        <v>15000</v>
      </c>
      <c r="M57" s="1693"/>
    </row>
    <row r="58" spans="1:13" s="864" customFormat="1" ht="165" customHeight="1" x14ac:dyDescent="0.3">
      <c r="A58" s="895"/>
      <c r="B58" s="107" t="s">
        <v>432</v>
      </c>
      <c r="C58" s="107" t="s">
        <v>493</v>
      </c>
      <c r="D58" s="40" t="s">
        <v>861</v>
      </c>
      <c r="E58" s="385">
        <v>6929</v>
      </c>
      <c r="F58" s="1166">
        <v>7653.21</v>
      </c>
      <c r="G58" s="1155">
        <v>18000</v>
      </c>
      <c r="H58" s="295">
        <v>10000</v>
      </c>
      <c r="I58" s="295">
        <v>10000</v>
      </c>
      <c r="J58" s="295">
        <v>10000</v>
      </c>
      <c r="K58" s="295">
        <v>23000</v>
      </c>
      <c r="L58" s="295">
        <v>23000</v>
      </c>
      <c r="M58" s="1694"/>
    </row>
    <row r="59" spans="1:13" ht="28.5" customHeight="1" x14ac:dyDescent="0.3">
      <c r="A59" s="749"/>
      <c r="B59" s="683" t="s">
        <v>432</v>
      </c>
      <c r="C59" s="215" t="s">
        <v>517</v>
      </c>
      <c r="D59" s="752" t="s">
        <v>712</v>
      </c>
      <c r="E59" s="383">
        <v>0</v>
      </c>
      <c r="F59" s="1165">
        <v>1434.6</v>
      </c>
      <c r="G59" s="1154">
        <v>5000</v>
      </c>
      <c r="H59" s="773">
        <v>3500</v>
      </c>
      <c r="I59" s="773">
        <v>3500</v>
      </c>
      <c r="J59" s="773">
        <v>3500</v>
      </c>
      <c r="K59" s="773">
        <v>3500</v>
      </c>
      <c r="L59" s="773">
        <v>3500</v>
      </c>
      <c r="M59" s="1693"/>
    </row>
    <row r="60" spans="1:13" ht="20.25" customHeight="1" x14ac:dyDescent="0.3">
      <c r="A60" s="530" t="s">
        <v>202</v>
      </c>
      <c r="B60" s="1986" t="s">
        <v>203</v>
      </c>
      <c r="C60" s="2025"/>
      <c r="D60" s="2026"/>
      <c r="E60" s="334">
        <f t="shared" ref="E60:G60" si="72">SUM(E61,E65)</f>
        <v>30591.27</v>
      </c>
      <c r="F60" s="1161">
        <f t="shared" ref="F60" si="73">SUM(F61,F65)</f>
        <v>23274.579999999998</v>
      </c>
      <c r="G60" s="1152">
        <f t="shared" si="72"/>
        <v>29120</v>
      </c>
      <c r="H60" s="296">
        <f t="shared" ref="H60:I60" si="74">SUM(H61,H65)</f>
        <v>28960</v>
      </c>
      <c r="I60" s="296">
        <f t="shared" si="74"/>
        <v>28960</v>
      </c>
      <c r="J60" s="296">
        <f t="shared" ref="J60" si="75">SUM(J61,J65)</f>
        <v>28960</v>
      </c>
      <c r="K60" s="296">
        <f t="shared" ref="K60" si="76">SUM(K61,K65)</f>
        <v>28960</v>
      </c>
      <c r="L60" s="296">
        <f t="shared" ref="L60" si="77">SUM(L61,L65)</f>
        <v>28960</v>
      </c>
      <c r="M60" s="1691">
        <f>SUM(M61,M65)</f>
        <v>0</v>
      </c>
    </row>
    <row r="61" spans="1:13" x14ac:dyDescent="0.3">
      <c r="A61" s="534" t="s">
        <v>204</v>
      </c>
      <c r="B61" s="25"/>
      <c r="C61" s="11">
        <v>1</v>
      </c>
      <c r="D61" s="439" t="s">
        <v>205</v>
      </c>
      <c r="E61" s="384">
        <f t="shared" ref="E61:G61" si="78">SUM(E62:E64)</f>
        <v>28691.27</v>
      </c>
      <c r="F61" s="1168">
        <f t="shared" ref="F61" si="79">SUM(F62:F64)</f>
        <v>21374.579999999998</v>
      </c>
      <c r="G61" s="1157">
        <f t="shared" si="78"/>
        <v>27220</v>
      </c>
      <c r="H61" s="425">
        <f t="shared" ref="H61:K61" si="80">SUM(H62:H64)</f>
        <v>27060</v>
      </c>
      <c r="I61" s="425">
        <f t="shared" si="80"/>
        <v>27060</v>
      </c>
      <c r="J61" s="425">
        <f t="shared" si="80"/>
        <v>27060</v>
      </c>
      <c r="K61" s="425">
        <f t="shared" si="80"/>
        <v>27060</v>
      </c>
      <c r="L61" s="425">
        <f t="shared" ref="L61" si="81">SUM(L62:L64)</f>
        <v>27060</v>
      </c>
      <c r="M61" s="1696">
        <f t="shared" ref="M61" si="82">SUM(M62:M64)</f>
        <v>0</v>
      </c>
    </row>
    <row r="62" spans="1:13" s="110" customFormat="1" ht="41.25" customHeight="1" x14ac:dyDescent="0.3">
      <c r="A62" s="527"/>
      <c r="B62" s="102" t="s">
        <v>431</v>
      </c>
      <c r="C62" s="103" t="s">
        <v>490</v>
      </c>
      <c r="D62" s="40" t="s">
        <v>629</v>
      </c>
      <c r="E62" s="383">
        <v>28077.360000000001</v>
      </c>
      <c r="F62" s="1165">
        <v>20529.48</v>
      </c>
      <c r="G62" s="1154">
        <v>25870</v>
      </c>
      <c r="H62" s="373">
        <v>25710</v>
      </c>
      <c r="I62" s="373">
        <v>25710</v>
      </c>
      <c r="J62" s="373">
        <v>25710</v>
      </c>
      <c r="K62" s="373">
        <v>25710</v>
      </c>
      <c r="L62" s="373">
        <v>25710</v>
      </c>
      <c r="M62" s="1693"/>
    </row>
    <row r="63" spans="1:13" s="110" customFormat="1" ht="28.5" customHeight="1" x14ac:dyDescent="0.3">
      <c r="A63" s="527"/>
      <c r="B63" s="102" t="s">
        <v>431</v>
      </c>
      <c r="C63" s="102" t="s">
        <v>493</v>
      </c>
      <c r="D63" s="40" t="s">
        <v>521</v>
      </c>
      <c r="E63" s="383">
        <v>613.91</v>
      </c>
      <c r="F63" s="1165">
        <v>806.85</v>
      </c>
      <c r="G63" s="1154">
        <v>1290</v>
      </c>
      <c r="H63" s="373">
        <v>1290</v>
      </c>
      <c r="I63" s="373">
        <v>1290</v>
      </c>
      <c r="J63" s="373">
        <v>1290</v>
      </c>
      <c r="K63" s="373">
        <v>1290</v>
      </c>
      <c r="L63" s="373">
        <v>1290</v>
      </c>
      <c r="M63" s="1693"/>
    </row>
    <row r="64" spans="1:13" s="110" customFormat="1" ht="27.6" customHeight="1" x14ac:dyDescent="0.3">
      <c r="A64" s="527"/>
      <c r="B64" s="102" t="s">
        <v>431</v>
      </c>
      <c r="C64" s="102" t="s">
        <v>491</v>
      </c>
      <c r="D64" s="16" t="s">
        <v>186</v>
      </c>
      <c r="E64" s="383">
        <v>0</v>
      </c>
      <c r="F64" s="1165">
        <v>38.25</v>
      </c>
      <c r="G64" s="1154">
        <v>60</v>
      </c>
      <c r="H64" s="373">
        <v>60</v>
      </c>
      <c r="I64" s="373">
        <v>60</v>
      </c>
      <c r="J64" s="373">
        <v>60</v>
      </c>
      <c r="K64" s="373">
        <v>60</v>
      </c>
      <c r="L64" s="373">
        <v>60</v>
      </c>
      <c r="M64" s="1693"/>
    </row>
    <row r="65" spans="1:13" x14ac:dyDescent="0.3">
      <c r="A65" s="534" t="s">
        <v>206</v>
      </c>
      <c r="B65" s="451"/>
      <c r="C65" s="11">
        <v>2</v>
      </c>
      <c r="D65" s="439" t="s">
        <v>207</v>
      </c>
      <c r="E65" s="384">
        <f t="shared" ref="E65:L65" si="83">SUM(E66)</f>
        <v>1900</v>
      </c>
      <c r="F65" s="1168">
        <f t="shared" si="83"/>
        <v>1900</v>
      </c>
      <c r="G65" s="1157">
        <f t="shared" si="83"/>
        <v>1900</v>
      </c>
      <c r="H65" s="425">
        <f t="shared" si="83"/>
        <v>1900</v>
      </c>
      <c r="I65" s="425">
        <f t="shared" si="83"/>
        <v>1900</v>
      </c>
      <c r="J65" s="425">
        <f t="shared" si="83"/>
        <v>1900</v>
      </c>
      <c r="K65" s="425">
        <f t="shared" si="83"/>
        <v>1900</v>
      </c>
      <c r="L65" s="425">
        <f t="shared" si="83"/>
        <v>1900</v>
      </c>
      <c r="M65" s="1696"/>
    </row>
    <row r="66" spans="1:13" ht="15" thickBot="1" x14ac:dyDescent="0.35">
      <c r="A66" s="1182"/>
      <c r="B66" s="1183" t="s">
        <v>431</v>
      </c>
      <c r="C66" s="1184">
        <v>637</v>
      </c>
      <c r="D66" s="1185" t="s">
        <v>208</v>
      </c>
      <c r="E66" s="1172">
        <v>1900</v>
      </c>
      <c r="F66" s="1173">
        <v>1900</v>
      </c>
      <c r="G66" s="1186">
        <v>1900</v>
      </c>
      <c r="H66" s="1175">
        <v>1900</v>
      </c>
      <c r="I66" s="1175">
        <v>1900</v>
      </c>
      <c r="J66" s="1175">
        <v>1900</v>
      </c>
      <c r="K66" s="1175">
        <v>1900</v>
      </c>
      <c r="L66" s="1175">
        <v>1900</v>
      </c>
      <c r="M66" s="1697"/>
    </row>
    <row r="67" spans="1:13" s="101" customFormat="1" ht="15" thickTop="1" x14ac:dyDescent="0.3">
      <c r="A67" s="112"/>
      <c r="B67" s="112"/>
      <c r="C67" s="112"/>
      <c r="D67" s="112"/>
      <c r="E67" s="306"/>
      <c r="F67" s="306"/>
      <c r="G67" s="472"/>
      <c r="H67" s="472"/>
      <c r="I67" s="472"/>
      <c r="J67" s="472"/>
      <c r="K67" s="472"/>
      <c r="L67" s="472"/>
      <c r="M67" s="63"/>
    </row>
    <row r="68" spans="1:13" s="110" customFormat="1" ht="18.600000000000001" thickBot="1" x14ac:dyDescent="0.4">
      <c r="A68" s="1972" t="s">
        <v>325</v>
      </c>
      <c r="B68" s="1973"/>
      <c r="C68" s="1973"/>
      <c r="D68" s="1973"/>
      <c r="E68" s="1974"/>
      <c r="F68" s="352"/>
      <c r="G68" s="497"/>
      <c r="H68" s="497"/>
      <c r="I68" s="497"/>
      <c r="J68" s="497"/>
      <c r="K68" s="497"/>
      <c r="L68" s="497"/>
      <c r="M68" s="496"/>
    </row>
    <row r="69" spans="1:13" ht="81.75" customHeight="1" thickTop="1" x14ac:dyDescent="0.3">
      <c r="A69" s="1981" t="s">
        <v>328</v>
      </c>
      <c r="B69" s="1975" t="s">
        <v>327</v>
      </c>
      <c r="C69" s="1976"/>
      <c r="D69" s="2009" t="s">
        <v>2</v>
      </c>
      <c r="E69" s="846" t="s">
        <v>468</v>
      </c>
      <c r="F69" s="468" t="s">
        <v>731</v>
      </c>
      <c r="G69" s="775" t="s">
        <v>785</v>
      </c>
      <c r="H69" s="468" t="s">
        <v>777</v>
      </c>
      <c r="I69" s="619" t="s">
        <v>782</v>
      </c>
      <c r="J69" s="619" t="s">
        <v>783</v>
      </c>
      <c r="K69" s="619" t="s">
        <v>828</v>
      </c>
      <c r="L69" s="774" t="s">
        <v>839</v>
      </c>
      <c r="M69" s="1682" t="s">
        <v>840</v>
      </c>
    </row>
    <row r="70" spans="1:13" ht="21.75" customHeight="1" thickBot="1" x14ac:dyDescent="0.35">
      <c r="A70" s="1982"/>
      <c r="B70" s="1977"/>
      <c r="C70" s="1978"/>
      <c r="D70" s="2010"/>
      <c r="E70" s="148" t="s">
        <v>365</v>
      </c>
      <c r="F70" s="991" t="s">
        <v>365</v>
      </c>
      <c r="G70" s="845" t="s">
        <v>365</v>
      </c>
      <c r="H70" s="240" t="s">
        <v>365</v>
      </c>
      <c r="I70" s="240" t="s">
        <v>365</v>
      </c>
      <c r="J70" s="240" t="s">
        <v>365</v>
      </c>
      <c r="K70" s="240" t="s">
        <v>365</v>
      </c>
      <c r="L70" s="240" t="s">
        <v>365</v>
      </c>
      <c r="M70" s="1689" t="s">
        <v>365</v>
      </c>
    </row>
    <row r="71" spans="1:13" s="110" customFormat="1" ht="16.8" thickTop="1" thickBot="1" x14ac:dyDescent="0.35">
      <c r="A71" s="2027" t="s">
        <v>325</v>
      </c>
      <c r="B71" s="2028"/>
      <c r="C71" s="2028"/>
      <c r="D71" s="2029"/>
      <c r="E71" s="382">
        <f t="shared" ref="E71:G71" si="84">SUM(E73)</f>
        <v>0</v>
      </c>
      <c r="F71" s="285">
        <f t="shared" ref="F71" si="85">SUM(F73)</f>
        <v>0</v>
      </c>
      <c r="G71" s="1158">
        <f t="shared" si="84"/>
        <v>0</v>
      </c>
      <c r="H71" s="424">
        <f t="shared" ref="H71:I71" si="86">SUM(H73)</f>
        <v>0</v>
      </c>
      <c r="I71" s="424">
        <f t="shared" si="86"/>
        <v>0</v>
      </c>
      <c r="J71" s="424">
        <f t="shared" ref="J71" si="87">SUM(J73)</f>
        <v>0</v>
      </c>
      <c r="K71" s="424">
        <f t="shared" ref="K71" si="88">SUM(K73)</f>
        <v>0</v>
      </c>
      <c r="L71" s="424">
        <f t="shared" ref="L71" si="89">SUM(L73)</f>
        <v>0</v>
      </c>
      <c r="M71" s="1690">
        <f t="shared" ref="M71" si="90">SUM(M73)</f>
        <v>0</v>
      </c>
    </row>
    <row r="72" spans="1:13" s="110" customFormat="1" ht="15" thickTop="1" x14ac:dyDescent="0.3">
      <c r="A72" s="526" t="s">
        <v>182</v>
      </c>
      <c r="B72" s="2017" t="s">
        <v>183</v>
      </c>
      <c r="C72" s="2018"/>
      <c r="D72" s="2019"/>
      <c r="E72" s="334">
        <f t="shared" ref="E72:G72" si="91">SUM(E73:E76)</f>
        <v>0</v>
      </c>
      <c r="F72" s="1161">
        <f t="shared" ref="F72" si="92">SUM(F73:F76)</f>
        <v>0</v>
      </c>
      <c r="G72" s="1159">
        <f t="shared" si="91"/>
        <v>0</v>
      </c>
      <c r="H72" s="296">
        <f t="shared" ref="H72:I72" si="93">SUM(H73:H76)</f>
        <v>0</v>
      </c>
      <c r="I72" s="296">
        <f t="shared" si="93"/>
        <v>0</v>
      </c>
      <c r="J72" s="296">
        <f t="shared" ref="J72" si="94">SUM(J73:J76)</f>
        <v>0</v>
      </c>
      <c r="K72" s="296">
        <f t="shared" ref="K72" si="95">SUM(K73:K76)</f>
        <v>0</v>
      </c>
      <c r="L72" s="296">
        <f t="shared" ref="L72" si="96">SUM(L73:L76)</f>
        <v>0</v>
      </c>
      <c r="M72" s="1691">
        <f t="shared" ref="M72" si="97">SUM(M73:M76)</f>
        <v>0</v>
      </c>
    </row>
    <row r="73" spans="1:13" ht="20.25" customHeight="1" x14ac:dyDescent="0.3">
      <c r="A73" s="712"/>
      <c r="B73" s="683" t="s">
        <v>431</v>
      </c>
      <c r="C73" s="683" t="s">
        <v>260</v>
      </c>
      <c r="D73" s="436" t="s">
        <v>705</v>
      </c>
      <c r="E73" s="371">
        <v>0</v>
      </c>
      <c r="F73" s="994">
        <v>0</v>
      </c>
      <c r="G73" s="1160">
        <v>0</v>
      </c>
      <c r="H73" s="372">
        <v>0</v>
      </c>
      <c r="I73" s="372">
        <v>0</v>
      </c>
      <c r="J73" s="372">
        <v>0</v>
      </c>
      <c r="K73" s="372">
        <v>0</v>
      </c>
      <c r="L73" s="372">
        <v>0</v>
      </c>
      <c r="M73" s="1698">
        <v>0</v>
      </c>
    </row>
    <row r="74" spans="1:13" x14ac:dyDescent="0.3">
      <c r="A74" s="689" t="s">
        <v>198</v>
      </c>
      <c r="B74" s="2014" t="s">
        <v>199</v>
      </c>
      <c r="C74" s="2015"/>
      <c r="D74" s="2016"/>
      <c r="E74" s="334">
        <f t="shared" ref="E74:G74" si="98">SUM(E76:E76)</f>
        <v>0</v>
      </c>
      <c r="F74" s="1161">
        <f t="shared" ref="F74" si="99">SUM(F76:F76)</f>
        <v>0</v>
      </c>
      <c r="G74" s="1159">
        <f t="shared" si="98"/>
        <v>0</v>
      </c>
      <c r="H74" s="296">
        <f t="shared" ref="H74:I74" si="100">SUM(H76:H76)</f>
        <v>0</v>
      </c>
      <c r="I74" s="296">
        <f t="shared" si="100"/>
        <v>0</v>
      </c>
      <c r="J74" s="296">
        <f t="shared" ref="J74" si="101">SUM(J76:J76)</f>
        <v>0</v>
      </c>
      <c r="K74" s="296">
        <f t="shared" ref="K74" si="102">SUM(K76:K76)</f>
        <v>0</v>
      </c>
      <c r="L74" s="296">
        <f t="shared" ref="L74" si="103">SUM(L76:L76)</f>
        <v>0</v>
      </c>
      <c r="M74" s="1691">
        <f t="shared" ref="M74" si="104">SUM(M76:M76)</f>
        <v>0</v>
      </c>
    </row>
    <row r="75" spans="1:13" ht="42.75" customHeight="1" thickBot="1" x14ac:dyDescent="0.35">
      <c r="A75" s="1169"/>
      <c r="B75" s="1170" t="s">
        <v>432</v>
      </c>
      <c r="C75" s="1170" t="s">
        <v>496</v>
      </c>
      <c r="D75" s="1171" t="s">
        <v>518</v>
      </c>
      <c r="E75" s="1172">
        <v>0</v>
      </c>
      <c r="F75" s="1173">
        <v>0</v>
      </c>
      <c r="G75" s="1174">
        <v>0</v>
      </c>
      <c r="H75" s="1175">
        <v>0</v>
      </c>
      <c r="I75" s="1175">
        <v>0</v>
      </c>
      <c r="J75" s="1175">
        <v>0</v>
      </c>
      <c r="K75" s="1175">
        <v>0</v>
      </c>
      <c r="L75" s="1175">
        <v>0</v>
      </c>
      <c r="M75" s="1697">
        <v>0</v>
      </c>
    </row>
    <row r="76" spans="1:13" ht="15" thickTop="1" x14ac:dyDescent="0.3">
      <c r="C76" s="114"/>
      <c r="D76" s="114"/>
    </row>
  </sheetData>
  <mergeCells count="38">
    <mergeCell ref="B74:D74"/>
    <mergeCell ref="B72:D72"/>
    <mergeCell ref="B33:D33"/>
    <mergeCell ref="B38:D38"/>
    <mergeCell ref="B51:D51"/>
    <mergeCell ref="A71:D71"/>
    <mergeCell ref="B60:D60"/>
    <mergeCell ref="A69:A70"/>
    <mergeCell ref="B69:C70"/>
    <mergeCell ref="D69:D70"/>
    <mergeCell ref="A68:E68"/>
    <mergeCell ref="B26:D26"/>
    <mergeCell ref="A19:D19"/>
    <mergeCell ref="G5:G6"/>
    <mergeCell ref="A4:D4"/>
    <mergeCell ref="B9:D9"/>
    <mergeCell ref="A8:D8"/>
    <mergeCell ref="B5:C7"/>
    <mergeCell ref="D5:D7"/>
    <mergeCell ref="B10:D10"/>
    <mergeCell ref="D17:D18"/>
    <mergeCell ref="E5:E6"/>
    <mergeCell ref="B12:D12"/>
    <mergeCell ref="B13:D13"/>
    <mergeCell ref="I5:I6"/>
    <mergeCell ref="A3:M3"/>
    <mergeCell ref="B20:D20"/>
    <mergeCell ref="B11:D11"/>
    <mergeCell ref="A16:E16"/>
    <mergeCell ref="B17:C18"/>
    <mergeCell ref="B14:D14"/>
    <mergeCell ref="A17:A18"/>
    <mergeCell ref="H5:H6"/>
    <mergeCell ref="J5:J6"/>
    <mergeCell ref="F5:F6"/>
    <mergeCell ref="K5:K6"/>
    <mergeCell ref="M5:M6"/>
    <mergeCell ref="L5:L6"/>
  </mergeCells>
  <phoneticPr fontId="38" type="noConversion"/>
  <pageMargins left="0.39370078740157483" right="0.39370078740157483" top="0.35433070866141736" bottom="0.35433070866141736" header="0.31496062992125984" footer="0.31496062992125984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Normal="100" zoomScaleSheetLayoutView="100" workbookViewId="0">
      <pane xSplit="4" topLeftCell="E1" activePane="topRight" state="frozen"/>
      <selection pane="topRight" activeCell="F4" sqref="F4"/>
    </sheetView>
  </sheetViews>
  <sheetFormatPr defaultRowHeight="23.25" customHeight="1" x14ac:dyDescent="0.3"/>
  <cols>
    <col min="1" max="1" width="6.5546875" customWidth="1"/>
    <col min="2" max="2" width="8" customWidth="1"/>
    <col min="3" max="3" width="8" style="260" customWidth="1"/>
    <col min="4" max="4" width="31.88671875" customWidth="1"/>
    <col min="5" max="5" width="15.44140625" customWidth="1"/>
    <col min="6" max="6" width="12.5546875" style="101" customWidth="1"/>
    <col min="7" max="9" width="14.88671875" style="470" customWidth="1"/>
    <col min="10" max="11" width="13" style="470" customWidth="1"/>
    <col min="12" max="12" width="12.5546875" style="1" customWidth="1"/>
    <col min="13" max="13" width="12.44140625" customWidth="1"/>
  </cols>
  <sheetData>
    <row r="1" spans="1:17" ht="25.2" customHeight="1" x14ac:dyDescent="0.3">
      <c r="A1" s="2" t="s">
        <v>112</v>
      </c>
      <c r="B1" s="3"/>
      <c r="C1" s="259"/>
      <c r="D1" s="3"/>
      <c r="E1" s="4"/>
      <c r="F1" s="106"/>
      <c r="G1" s="473"/>
      <c r="H1" s="473"/>
      <c r="I1" s="473"/>
      <c r="J1" s="473"/>
      <c r="K1" s="473"/>
      <c r="L1" s="79"/>
      <c r="M1" s="4"/>
    </row>
    <row r="2" spans="1:17" ht="17.399999999999999" customHeight="1" thickBot="1" x14ac:dyDescent="0.35">
      <c r="A2" s="5"/>
      <c r="E2" s="4"/>
      <c r="F2" s="106"/>
      <c r="G2" s="473"/>
      <c r="H2" s="473"/>
      <c r="I2" s="473"/>
      <c r="J2" s="473"/>
      <c r="K2" s="473"/>
      <c r="L2" s="79"/>
      <c r="M2" s="79"/>
    </row>
    <row r="3" spans="1:17" ht="43.95" customHeight="1" thickTop="1" thickBot="1" x14ac:dyDescent="0.45">
      <c r="A3" s="2123" t="s">
        <v>854</v>
      </c>
      <c r="B3" s="2283"/>
      <c r="C3" s="2283"/>
      <c r="D3" s="2283"/>
      <c r="E3" s="2283"/>
      <c r="F3" s="2283"/>
      <c r="G3" s="2283"/>
      <c r="H3" s="2283"/>
      <c r="I3" s="2283"/>
      <c r="J3" s="2283"/>
      <c r="K3" s="2283"/>
      <c r="L3" s="2284"/>
      <c r="M3" s="490"/>
      <c r="N3" s="146"/>
      <c r="O3" s="146"/>
      <c r="P3" s="147"/>
      <c r="Q3" s="147"/>
    </row>
    <row r="4" spans="1:17" ht="88.5" customHeight="1" x14ac:dyDescent="0.45">
      <c r="A4" s="2285" t="s">
        <v>381</v>
      </c>
      <c r="B4" s="2286"/>
      <c r="C4" s="2286"/>
      <c r="D4" s="2286"/>
      <c r="E4" s="913" t="s">
        <v>472</v>
      </c>
      <c r="F4" s="913" t="s">
        <v>796</v>
      </c>
      <c r="G4" s="914" t="s">
        <v>777</v>
      </c>
      <c r="H4" s="914" t="s">
        <v>782</v>
      </c>
      <c r="I4" s="914" t="s">
        <v>783</v>
      </c>
      <c r="J4" s="915" t="s">
        <v>828</v>
      </c>
      <c r="K4" s="916" t="s">
        <v>839</v>
      </c>
      <c r="L4" s="1950" t="s">
        <v>840</v>
      </c>
    </row>
    <row r="5" spans="1:17" ht="23.25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329</v>
      </c>
      <c r="F5" s="2059" t="s">
        <v>329</v>
      </c>
      <c r="G5" s="2063" t="s">
        <v>329</v>
      </c>
      <c r="H5" s="2059" t="s">
        <v>329</v>
      </c>
      <c r="I5" s="2063" t="s">
        <v>329</v>
      </c>
      <c r="J5" s="2059" t="s">
        <v>329</v>
      </c>
      <c r="K5" s="2063" t="s">
        <v>329</v>
      </c>
      <c r="L5" s="2065" t="s">
        <v>329</v>
      </c>
    </row>
    <row r="6" spans="1:17" ht="14.25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05"/>
      <c r="I6" s="2106"/>
      <c r="J6" s="2105"/>
      <c r="K6" s="2106"/>
      <c r="L6" s="2115"/>
    </row>
    <row r="7" spans="1:17" ht="19.2" customHeight="1" thickBot="1" x14ac:dyDescent="0.35">
      <c r="A7" s="522" t="s">
        <v>405</v>
      </c>
      <c r="B7" s="2003"/>
      <c r="C7" s="2004"/>
      <c r="D7" s="2007"/>
      <c r="E7" s="410" t="s">
        <v>4</v>
      </c>
      <c r="F7" s="412" t="s">
        <v>4</v>
      </c>
      <c r="G7" s="1015" t="s">
        <v>4</v>
      </c>
      <c r="H7" s="412" t="s">
        <v>4</v>
      </c>
      <c r="I7" s="410" t="s">
        <v>4</v>
      </c>
      <c r="J7" s="412" t="s">
        <v>4</v>
      </c>
      <c r="K7" s="410" t="s">
        <v>4</v>
      </c>
      <c r="L7" s="1700" t="s">
        <v>4</v>
      </c>
    </row>
    <row r="8" spans="1:17" ht="19.2" customHeight="1" thickTop="1" thickBot="1" x14ac:dyDescent="0.35">
      <c r="A8" s="2281" t="s">
        <v>113</v>
      </c>
      <c r="B8" s="2282"/>
      <c r="C8" s="2282"/>
      <c r="D8" s="2282"/>
      <c r="E8" s="1647">
        <f t="shared" ref="E8:F8" si="0">SUM(E9:E11)</f>
        <v>29096.31</v>
      </c>
      <c r="F8" s="404">
        <f t="shared" si="0"/>
        <v>70725.94</v>
      </c>
      <c r="G8" s="1648">
        <f t="shared" ref="G8" si="1">SUM(G9:G11)</f>
        <v>32500</v>
      </c>
      <c r="H8" s="855">
        <f t="shared" ref="H8" si="2">SUM(H9:H11)</f>
        <v>32500</v>
      </c>
      <c r="I8" s="1648">
        <f t="shared" ref="I8" si="3">SUM(I9:I11)</f>
        <v>34500</v>
      </c>
      <c r="J8" s="855">
        <f t="shared" ref="J8" si="4">SUM(J9:J11)</f>
        <v>45000</v>
      </c>
      <c r="K8" s="1648">
        <f t="shared" ref="K8" si="5">SUM(K9:K11)</f>
        <v>44000</v>
      </c>
      <c r="L8" s="1842">
        <f t="shared" ref="L8" si="6">SUM(L9:L11)</f>
        <v>-1000</v>
      </c>
    </row>
    <row r="9" spans="1:17" s="110" customFormat="1" ht="19.95" customHeight="1" thickTop="1" x14ac:dyDescent="0.3">
      <c r="A9" s="539" t="s">
        <v>114</v>
      </c>
      <c r="B9" s="202" t="s">
        <v>115</v>
      </c>
      <c r="C9" s="261"/>
      <c r="D9" s="203"/>
      <c r="E9" s="1019">
        <f t="shared" ref="E9:I9" si="7">SUM(E17,E41)</f>
        <v>6704</v>
      </c>
      <c r="F9" s="405">
        <f t="shared" si="7"/>
        <v>7300</v>
      </c>
      <c r="G9" s="1621">
        <f t="shared" si="7"/>
        <v>7500</v>
      </c>
      <c r="H9" s="856">
        <f t="shared" si="7"/>
        <v>7500</v>
      </c>
      <c r="I9" s="1621">
        <f t="shared" si="7"/>
        <v>7500</v>
      </c>
      <c r="J9" s="856">
        <f t="shared" ref="J9" si="8">SUM(J17,J41)</f>
        <v>7500</v>
      </c>
      <c r="K9" s="1621">
        <f t="shared" ref="K9" si="9">SUM(K17,K41)</f>
        <v>6500</v>
      </c>
      <c r="L9" s="1836">
        <f t="shared" ref="L9" si="10">SUM(L17,L41)</f>
        <v>-1000</v>
      </c>
    </row>
    <row r="10" spans="1:17" s="110" customFormat="1" ht="18.600000000000001" customHeight="1" x14ac:dyDescent="0.3">
      <c r="A10" s="583" t="s">
        <v>120</v>
      </c>
      <c r="B10" s="2248" t="s">
        <v>122</v>
      </c>
      <c r="C10" s="2249"/>
      <c r="D10" s="2277"/>
      <c r="E10" s="1020">
        <f t="shared" ref="E10:I10" si="11">SUM(E33,E50)</f>
        <v>22392.31</v>
      </c>
      <c r="F10" s="390">
        <f t="shared" si="11"/>
        <v>63425.939999999995</v>
      </c>
      <c r="G10" s="192">
        <f t="shared" si="11"/>
        <v>25000</v>
      </c>
      <c r="H10" s="698">
        <f t="shared" si="11"/>
        <v>25000</v>
      </c>
      <c r="I10" s="192">
        <f t="shared" si="11"/>
        <v>27000</v>
      </c>
      <c r="J10" s="698">
        <f t="shared" ref="J10" si="12">SUM(J33,J50)</f>
        <v>37500</v>
      </c>
      <c r="K10" s="192">
        <f t="shared" ref="K10" si="13">SUM(K33,K50)</f>
        <v>37500</v>
      </c>
      <c r="L10" s="1824">
        <f t="shared" ref="L10" si="14">SUM(L33,L50)</f>
        <v>0</v>
      </c>
    </row>
    <row r="11" spans="1:17" s="110" customFormat="1" ht="37.5" customHeight="1" thickBot="1" x14ac:dyDescent="0.35">
      <c r="A11" s="604" t="s">
        <v>121</v>
      </c>
      <c r="B11" s="2278" t="s">
        <v>123</v>
      </c>
      <c r="C11" s="2279"/>
      <c r="D11" s="2280"/>
      <c r="E11" s="1649">
        <f>SUM(E48,E60)</f>
        <v>0</v>
      </c>
      <c r="F11" s="1650">
        <f t="shared" ref="F11" si="15">SUM(F54)</f>
        <v>0</v>
      </c>
      <c r="G11" s="1651">
        <f t="shared" ref="G11" si="16">SUM(G54)</f>
        <v>0</v>
      </c>
      <c r="H11" s="1652">
        <f t="shared" ref="H11" si="17">SUM(H54)</f>
        <v>0</v>
      </c>
      <c r="I11" s="1651">
        <f t="shared" ref="I11" si="18">SUM(I54)</f>
        <v>0</v>
      </c>
      <c r="J11" s="1652">
        <f t="shared" ref="J11" si="19">SUM(J54)</f>
        <v>0</v>
      </c>
      <c r="K11" s="1651">
        <f t="shared" ref="K11" si="20">SUM(K54)</f>
        <v>0</v>
      </c>
      <c r="L11" s="1843">
        <f t="shared" ref="L11" si="21">SUM(L54)</f>
        <v>0</v>
      </c>
    </row>
    <row r="12" spans="1:17" s="45" customFormat="1" ht="17.25" customHeight="1" thickTop="1" x14ac:dyDescent="0.3">
      <c r="A12" s="302"/>
      <c r="B12" s="200"/>
      <c r="C12" s="262"/>
      <c r="D12" s="198"/>
      <c r="E12" s="201"/>
      <c r="F12" s="270"/>
      <c r="G12" s="201"/>
      <c r="H12" s="483"/>
      <c r="I12" s="483"/>
      <c r="J12" s="483"/>
      <c r="K12" s="483"/>
      <c r="L12" s="201"/>
    </row>
    <row r="13" spans="1:17" s="110" customFormat="1" ht="23.25" customHeight="1" thickBot="1" x14ac:dyDescent="0.4">
      <c r="A13" s="2271" t="s">
        <v>324</v>
      </c>
      <c r="B13" s="1973"/>
      <c r="C13" s="1973"/>
      <c r="D13" s="1973"/>
      <c r="E13" s="1974"/>
      <c r="F13" s="1974"/>
      <c r="G13" s="496"/>
      <c r="H13" s="497"/>
      <c r="I13" s="497"/>
      <c r="J13" s="497"/>
      <c r="K13" s="497"/>
      <c r="L13" s="496"/>
      <c r="M13" s="423"/>
      <c r="N13" s="423"/>
      <c r="O13" s="423"/>
    </row>
    <row r="14" spans="1:17" ht="82.5" customHeight="1" thickTop="1" x14ac:dyDescent="0.3">
      <c r="A14" s="1981" t="s">
        <v>328</v>
      </c>
      <c r="B14" s="1975" t="s">
        <v>327</v>
      </c>
      <c r="C14" s="1976"/>
      <c r="D14" s="2036" t="s">
        <v>2</v>
      </c>
      <c r="E14" s="467" t="s">
        <v>472</v>
      </c>
      <c r="F14" s="1321" t="s">
        <v>796</v>
      </c>
      <c r="G14" s="468" t="s">
        <v>777</v>
      </c>
      <c r="H14" s="775" t="s">
        <v>782</v>
      </c>
      <c r="I14" s="468" t="s">
        <v>783</v>
      </c>
      <c r="J14" s="775" t="s">
        <v>828</v>
      </c>
      <c r="K14" s="900" t="s">
        <v>839</v>
      </c>
      <c r="L14" s="1699" t="s">
        <v>840</v>
      </c>
    </row>
    <row r="15" spans="1:17" ht="19.5" customHeight="1" thickBot="1" x14ac:dyDescent="0.35">
      <c r="A15" s="1982"/>
      <c r="B15" s="1977"/>
      <c r="C15" s="1978"/>
      <c r="D15" s="2007"/>
      <c r="E15" s="149" t="s">
        <v>4</v>
      </c>
      <c r="F15" s="145" t="s">
        <v>4</v>
      </c>
      <c r="G15" s="241" t="s">
        <v>4</v>
      </c>
      <c r="H15" s="145" t="s">
        <v>4</v>
      </c>
      <c r="I15" s="149" t="s">
        <v>4</v>
      </c>
      <c r="J15" s="145" t="s">
        <v>4</v>
      </c>
      <c r="K15" s="149" t="s">
        <v>4</v>
      </c>
      <c r="L15" s="1750" t="s">
        <v>4</v>
      </c>
    </row>
    <row r="16" spans="1:17" s="110" customFormat="1" ht="18.600000000000001" customHeight="1" thickTop="1" thickBot="1" x14ac:dyDescent="0.35">
      <c r="A16" s="2027" t="s">
        <v>324</v>
      </c>
      <c r="B16" s="2028"/>
      <c r="C16" s="2028"/>
      <c r="D16" s="2028"/>
      <c r="E16" s="193">
        <f t="shared" ref="E16:I16" si="22">SUM(E17,E33,E40:E41)</f>
        <v>29096.31</v>
      </c>
      <c r="F16" s="949">
        <f t="shared" si="22"/>
        <v>31531.269999999997</v>
      </c>
      <c r="G16" s="194">
        <f t="shared" si="22"/>
        <v>30000</v>
      </c>
      <c r="H16" s="759">
        <f t="shared" si="22"/>
        <v>30000</v>
      </c>
      <c r="I16" s="194">
        <f t="shared" si="22"/>
        <v>32000</v>
      </c>
      <c r="J16" s="759">
        <f t="shared" ref="J16" si="23">SUM(J17,J33,J40:J41)</f>
        <v>42500</v>
      </c>
      <c r="K16" s="194">
        <f t="shared" ref="K16" si="24">SUM(K17,K33,K40:K41)</f>
        <v>41500</v>
      </c>
      <c r="L16" s="1766">
        <f t="shared" ref="L16" si="25">SUM(L17,L33,L40:L41)</f>
        <v>-1000</v>
      </c>
    </row>
    <row r="17" spans="1:12" ht="16.95" customHeight="1" thickTop="1" x14ac:dyDescent="0.3">
      <c r="A17" s="605" t="s">
        <v>114</v>
      </c>
      <c r="B17" s="68" t="s">
        <v>115</v>
      </c>
      <c r="C17" s="263"/>
      <c r="D17" s="69"/>
      <c r="E17" s="1021">
        <f t="shared" ref="E17:F17" si="26">SUM(E18:E32)</f>
        <v>6704</v>
      </c>
      <c r="F17" s="957">
        <f t="shared" si="26"/>
        <v>7300</v>
      </c>
      <c r="G17" s="98">
        <f t="shared" ref="G17:I17" si="27">SUM(G18:G32)</f>
        <v>7500</v>
      </c>
      <c r="H17" s="828">
        <f t="shared" si="27"/>
        <v>7500</v>
      </c>
      <c r="I17" s="98">
        <f t="shared" si="27"/>
        <v>7500</v>
      </c>
      <c r="J17" s="828">
        <f t="shared" ref="J17" si="28">SUM(J18:J32)</f>
        <v>7500</v>
      </c>
      <c r="K17" s="98">
        <f t="shared" ref="K17" si="29">SUM(K18:K32)</f>
        <v>6500</v>
      </c>
      <c r="L17" s="1839">
        <f>SUM(L18:L32)</f>
        <v>-1000</v>
      </c>
    </row>
    <row r="18" spans="1:12" ht="18" customHeight="1" x14ac:dyDescent="0.3">
      <c r="A18" s="590"/>
      <c r="B18" s="28" t="s">
        <v>428</v>
      </c>
      <c r="C18" s="256" t="s">
        <v>494</v>
      </c>
      <c r="D18" s="73" t="s">
        <v>116</v>
      </c>
      <c r="E18" s="997">
        <v>2000</v>
      </c>
      <c r="F18" s="929">
        <v>2000</v>
      </c>
      <c r="G18" s="95">
        <v>1800</v>
      </c>
      <c r="H18" s="1556">
        <v>1800</v>
      </c>
      <c r="I18" s="95">
        <v>1800</v>
      </c>
      <c r="J18" s="1556">
        <v>1800</v>
      </c>
      <c r="K18" s="95">
        <v>1800</v>
      </c>
      <c r="L18" s="1820"/>
    </row>
    <row r="19" spans="1:12" ht="15" customHeight="1" x14ac:dyDescent="0.3">
      <c r="A19" s="590"/>
      <c r="B19" s="28" t="s">
        <v>428</v>
      </c>
      <c r="C19" s="256" t="s">
        <v>494</v>
      </c>
      <c r="D19" s="73" t="s">
        <v>117</v>
      </c>
      <c r="E19" s="997">
        <v>2000</v>
      </c>
      <c r="F19" s="929">
        <v>1800</v>
      </c>
      <c r="G19" s="95">
        <v>1700</v>
      </c>
      <c r="H19" s="1556">
        <v>1700</v>
      </c>
      <c r="I19" s="95">
        <v>1700</v>
      </c>
      <c r="J19" s="1556">
        <v>1700</v>
      </c>
      <c r="K19" s="95">
        <v>1700</v>
      </c>
      <c r="L19" s="1820"/>
    </row>
    <row r="20" spans="1:12" ht="15" customHeight="1" x14ac:dyDescent="0.3">
      <c r="A20" s="590"/>
      <c r="B20" s="28" t="s">
        <v>428</v>
      </c>
      <c r="C20" s="256" t="s">
        <v>494</v>
      </c>
      <c r="D20" s="73" t="s">
        <v>340</v>
      </c>
      <c r="E20" s="997">
        <v>300</v>
      </c>
      <c r="F20" s="929">
        <v>300</v>
      </c>
      <c r="G20" s="95">
        <v>200</v>
      </c>
      <c r="H20" s="1556">
        <v>200</v>
      </c>
      <c r="I20" s="95">
        <v>200</v>
      </c>
      <c r="J20" s="1556">
        <v>200</v>
      </c>
      <c r="K20" s="95">
        <v>200</v>
      </c>
      <c r="L20" s="1820"/>
    </row>
    <row r="21" spans="1:12" ht="16.2" customHeight="1" x14ac:dyDescent="0.3">
      <c r="A21" s="590"/>
      <c r="B21" s="28" t="s">
        <v>428</v>
      </c>
      <c r="C21" s="256" t="s">
        <v>494</v>
      </c>
      <c r="D21" s="73" t="s">
        <v>341</v>
      </c>
      <c r="E21" s="997">
        <v>200</v>
      </c>
      <c r="F21" s="929">
        <v>800</v>
      </c>
      <c r="G21" s="95">
        <v>800</v>
      </c>
      <c r="H21" s="1556">
        <v>800</v>
      </c>
      <c r="I21" s="95">
        <v>800</v>
      </c>
      <c r="J21" s="1556">
        <v>800</v>
      </c>
      <c r="K21" s="95">
        <v>800</v>
      </c>
      <c r="L21" s="1820"/>
    </row>
    <row r="22" spans="1:12" ht="15.6" customHeight="1" x14ac:dyDescent="0.3">
      <c r="A22" s="590"/>
      <c r="B22" s="28" t="s">
        <v>428</v>
      </c>
      <c r="C22" s="256" t="s">
        <v>494</v>
      </c>
      <c r="D22" s="74" t="s">
        <v>484</v>
      </c>
      <c r="E22" s="997">
        <v>0</v>
      </c>
      <c r="F22" s="929">
        <v>300</v>
      </c>
      <c r="G22" s="95">
        <v>500</v>
      </c>
      <c r="H22" s="1556">
        <v>500</v>
      </c>
      <c r="I22" s="95">
        <v>500</v>
      </c>
      <c r="J22" s="1556">
        <v>500</v>
      </c>
      <c r="K22" s="95">
        <v>500</v>
      </c>
      <c r="L22" s="1820"/>
    </row>
    <row r="23" spans="1:12" ht="17.399999999999999" customHeight="1" x14ac:dyDescent="0.3">
      <c r="A23" s="590"/>
      <c r="B23" s="28" t="s">
        <v>428</v>
      </c>
      <c r="C23" s="256" t="s">
        <v>494</v>
      </c>
      <c r="D23" s="74" t="s">
        <v>118</v>
      </c>
      <c r="E23" s="999">
        <v>1004</v>
      </c>
      <c r="F23" s="930">
        <v>0</v>
      </c>
      <c r="G23" s="220">
        <v>0</v>
      </c>
      <c r="H23" s="783">
        <v>0</v>
      </c>
      <c r="I23" s="220">
        <v>0</v>
      </c>
      <c r="J23" s="783">
        <v>0</v>
      </c>
      <c r="K23" s="220">
        <v>0</v>
      </c>
      <c r="L23" s="1820"/>
    </row>
    <row r="24" spans="1:12" ht="28.5" customHeight="1" x14ac:dyDescent="0.3">
      <c r="A24" s="590"/>
      <c r="B24" s="28" t="s">
        <v>428</v>
      </c>
      <c r="C24" s="256" t="s">
        <v>494</v>
      </c>
      <c r="D24" s="74" t="s">
        <v>262</v>
      </c>
      <c r="E24" s="997">
        <v>800</v>
      </c>
      <c r="F24" s="929">
        <v>800</v>
      </c>
      <c r="G24" s="95">
        <v>0</v>
      </c>
      <c r="H24" s="1556">
        <v>0</v>
      </c>
      <c r="I24" s="95">
        <v>0</v>
      </c>
      <c r="J24" s="1556">
        <v>0</v>
      </c>
      <c r="K24" s="95">
        <v>0</v>
      </c>
      <c r="L24" s="1820"/>
    </row>
    <row r="25" spans="1:12" ht="17.399999999999999" customHeight="1" x14ac:dyDescent="0.3">
      <c r="A25" s="590"/>
      <c r="B25" s="28" t="s">
        <v>428</v>
      </c>
      <c r="C25" s="256" t="s">
        <v>494</v>
      </c>
      <c r="D25" s="73" t="s">
        <v>119</v>
      </c>
      <c r="E25" s="997">
        <v>200</v>
      </c>
      <c r="F25" s="929">
        <v>200</v>
      </c>
      <c r="G25" s="95">
        <v>200</v>
      </c>
      <c r="H25" s="1556">
        <v>200</v>
      </c>
      <c r="I25" s="95">
        <v>200</v>
      </c>
      <c r="J25" s="1556">
        <v>200</v>
      </c>
      <c r="K25" s="95">
        <v>200</v>
      </c>
      <c r="L25" s="1820"/>
    </row>
    <row r="26" spans="1:12" ht="28.2" customHeight="1" x14ac:dyDescent="0.3">
      <c r="A26" s="590"/>
      <c r="B26" s="28" t="s">
        <v>428</v>
      </c>
      <c r="C26" s="256" t="s">
        <v>494</v>
      </c>
      <c r="D26" s="74" t="s">
        <v>301</v>
      </c>
      <c r="E26" s="997">
        <v>100</v>
      </c>
      <c r="F26" s="929">
        <v>0</v>
      </c>
      <c r="G26" s="95">
        <v>0</v>
      </c>
      <c r="H26" s="1556">
        <v>0</v>
      </c>
      <c r="I26" s="95">
        <v>0</v>
      </c>
      <c r="J26" s="1556">
        <v>0</v>
      </c>
      <c r="K26" s="95">
        <v>0</v>
      </c>
      <c r="L26" s="1820"/>
    </row>
    <row r="27" spans="1:12" ht="17.25" customHeight="1" x14ac:dyDescent="0.3">
      <c r="A27" s="590"/>
      <c r="B27" s="28" t="s">
        <v>428</v>
      </c>
      <c r="C27" s="256" t="s">
        <v>494</v>
      </c>
      <c r="D27" s="74" t="s">
        <v>482</v>
      </c>
      <c r="E27" s="997">
        <v>0</v>
      </c>
      <c r="F27" s="929">
        <v>200</v>
      </c>
      <c r="G27" s="95">
        <v>400</v>
      </c>
      <c r="H27" s="1556">
        <v>400</v>
      </c>
      <c r="I27" s="95">
        <v>400</v>
      </c>
      <c r="J27" s="1556">
        <v>400</v>
      </c>
      <c r="K27" s="95">
        <v>400</v>
      </c>
      <c r="L27" s="1820"/>
    </row>
    <row r="28" spans="1:12" ht="17.25" customHeight="1" x14ac:dyDescent="0.3">
      <c r="A28" s="590"/>
      <c r="B28" s="28" t="s">
        <v>428</v>
      </c>
      <c r="C28" s="256" t="s">
        <v>494</v>
      </c>
      <c r="D28" s="74" t="s">
        <v>483</v>
      </c>
      <c r="E28" s="997">
        <v>0</v>
      </c>
      <c r="F28" s="929">
        <v>100</v>
      </c>
      <c r="G28" s="95">
        <v>100</v>
      </c>
      <c r="H28" s="1556">
        <v>100</v>
      </c>
      <c r="I28" s="95">
        <v>100</v>
      </c>
      <c r="J28" s="1556">
        <v>100</v>
      </c>
      <c r="K28" s="95">
        <v>100</v>
      </c>
      <c r="L28" s="1820"/>
    </row>
    <row r="29" spans="1:12" ht="18" customHeight="1" x14ac:dyDescent="0.3">
      <c r="A29" s="590"/>
      <c r="B29" s="28" t="s">
        <v>428</v>
      </c>
      <c r="C29" s="256" t="s">
        <v>494</v>
      </c>
      <c r="D29" s="74" t="s">
        <v>344</v>
      </c>
      <c r="E29" s="997">
        <v>100</v>
      </c>
      <c r="F29" s="929">
        <v>600</v>
      </c>
      <c r="G29" s="95">
        <v>600</v>
      </c>
      <c r="H29" s="1556">
        <v>600</v>
      </c>
      <c r="I29" s="95">
        <v>600</v>
      </c>
      <c r="J29" s="1556">
        <v>600</v>
      </c>
      <c r="K29" s="95">
        <v>600</v>
      </c>
      <c r="L29" s="1820"/>
    </row>
    <row r="30" spans="1:12" ht="44.25" customHeight="1" x14ac:dyDescent="0.3">
      <c r="A30" s="1082"/>
      <c r="B30" s="1083" t="s">
        <v>428</v>
      </c>
      <c r="C30" s="1656" t="s">
        <v>494</v>
      </c>
      <c r="D30" s="1084" t="s">
        <v>723</v>
      </c>
      <c r="E30" s="1567">
        <v>0</v>
      </c>
      <c r="F30" s="1076">
        <v>0</v>
      </c>
      <c r="G30" s="1120">
        <v>500</v>
      </c>
      <c r="H30" s="1079">
        <v>500</v>
      </c>
      <c r="I30" s="1120">
        <v>500</v>
      </c>
      <c r="J30" s="1079">
        <v>500</v>
      </c>
      <c r="K30" s="1120">
        <v>0</v>
      </c>
      <c r="L30" s="1844">
        <v>-500</v>
      </c>
    </row>
    <row r="31" spans="1:12" ht="42" customHeight="1" x14ac:dyDescent="0.3">
      <c r="A31" s="1082"/>
      <c r="B31" s="1083" t="s">
        <v>428</v>
      </c>
      <c r="C31" s="1656" t="s">
        <v>494</v>
      </c>
      <c r="D31" s="1084" t="s">
        <v>724</v>
      </c>
      <c r="E31" s="1567">
        <v>0</v>
      </c>
      <c r="F31" s="1076">
        <v>0</v>
      </c>
      <c r="G31" s="1120">
        <v>500</v>
      </c>
      <c r="H31" s="1079">
        <v>500</v>
      </c>
      <c r="I31" s="1120">
        <v>500</v>
      </c>
      <c r="J31" s="1079">
        <v>500</v>
      </c>
      <c r="K31" s="1120">
        <v>0</v>
      </c>
      <c r="L31" s="1844">
        <v>-500</v>
      </c>
    </row>
    <row r="32" spans="1:12" ht="27" customHeight="1" x14ac:dyDescent="0.3">
      <c r="A32" s="590"/>
      <c r="B32" s="28" t="s">
        <v>428</v>
      </c>
      <c r="C32" s="257" t="s">
        <v>494</v>
      </c>
      <c r="D32" s="141" t="s">
        <v>300</v>
      </c>
      <c r="E32" s="997">
        <v>0</v>
      </c>
      <c r="F32" s="929">
        <v>200</v>
      </c>
      <c r="G32" s="95">
        <v>200</v>
      </c>
      <c r="H32" s="1556">
        <v>200</v>
      </c>
      <c r="I32" s="95">
        <v>200</v>
      </c>
      <c r="J32" s="1556">
        <v>200</v>
      </c>
      <c r="K32" s="95">
        <v>200</v>
      </c>
      <c r="L32" s="1820"/>
    </row>
    <row r="33" spans="1:13" ht="18.600000000000001" customHeight="1" x14ac:dyDescent="0.3">
      <c r="A33" s="588" t="s">
        <v>120</v>
      </c>
      <c r="B33" s="2268" t="s">
        <v>122</v>
      </c>
      <c r="C33" s="2269"/>
      <c r="D33" s="2270"/>
      <c r="E33" s="1002">
        <f t="shared" ref="E33:I33" si="30">SUM(E34:E38)</f>
        <v>22392.31</v>
      </c>
      <c r="F33" s="936">
        <f t="shared" si="30"/>
        <v>24231.269999999997</v>
      </c>
      <c r="G33" s="94">
        <f t="shared" si="30"/>
        <v>22500</v>
      </c>
      <c r="H33" s="755">
        <f t="shared" si="30"/>
        <v>22500</v>
      </c>
      <c r="I33" s="94">
        <f t="shared" si="30"/>
        <v>24500</v>
      </c>
      <c r="J33" s="755">
        <f>SUM(J34:J39)</f>
        <v>35000</v>
      </c>
      <c r="K33" s="94">
        <f>SUM(K34:K39)</f>
        <v>35000</v>
      </c>
      <c r="L33" s="1810">
        <f>SUM(L34:L39)</f>
        <v>0</v>
      </c>
    </row>
    <row r="34" spans="1:13" ht="32.25" customHeight="1" x14ac:dyDescent="0.3">
      <c r="A34" s="606"/>
      <c r="B34" s="28" t="s">
        <v>428</v>
      </c>
      <c r="C34" s="258" t="s">
        <v>583</v>
      </c>
      <c r="D34" s="75" t="s">
        <v>584</v>
      </c>
      <c r="E34" s="1645">
        <v>0</v>
      </c>
      <c r="F34" s="1637">
        <v>0</v>
      </c>
      <c r="G34" s="376">
        <v>0</v>
      </c>
      <c r="H34" s="1557">
        <v>0</v>
      </c>
      <c r="I34" s="376">
        <v>0</v>
      </c>
      <c r="J34" s="1557">
        <v>0</v>
      </c>
      <c r="K34" s="376">
        <v>0</v>
      </c>
      <c r="L34" s="1820"/>
    </row>
    <row r="35" spans="1:13" ht="30" customHeight="1" x14ac:dyDescent="0.3">
      <c r="A35" s="606"/>
      <c r="B35" s="28" t="s">
        <v>428</v>
      </c>
      <c r="C35" s="258" t="s">
        <v>580</v>
      </c>
      <c r="D35" s="75" t="s">
        <v>581</v>
      </c>
      <c r="E35" s="1645">
        <v>392.31</v>
      </c>
      <c r="F35" s="1637">
        <v>236.17</v>
      </c>
      <c r="G35" s="376">
        <v>500</v>
      </c>
      <c r="H35" s="1557">
        <v>500</v>
      </c>
      <c r="I35" s="376">
        <v>500</v>
      </c>
      <c r="J35" s="1557">
        <v>500</v>
      </c>
      <c r="K35" s="376">
        <v>500</v>
      </c>
      <c r="L35" s="1820"/>
    </row>
    <row r="36" spans="1:13" s="864" customFormat="1" ht="44.25" customHeight="1" x14ac:dyDescent="0.3">
      <c r="A36" s="663"/>
      <c r="B36" s="28" t="s">
        <v>428</v>
      </c>
      <c r="C36" s="962" t="s">
        <v>550</v>
      </c>
      <c r="D36" s="76" t="s">
        <v>391</v>
      </c>
      <c r="E36" s="1035">
        <v>0</v>
      </c>
      <c r="F36" s="976">
        <v>0</v>
      </c>
      <c r="G36" s="93">
        <v>0</v>
      </c>
      <c r="H36" s="823">
        <v>0</v>
      </c>
      <c r="I36" s="93">
        <v>0</v>
      </c>
      <c r="J36" s="823">
        <v>8000</v>
      </c>
      <c r="K36" s="93">
        <v>8000</v>
      </c>
      <c r="L36" s="1845"/>
    </row>
    <row r="37" spans="1:13" s="864" customFormat="1" ht="27" x14ac:dyDescent="0.3">
      <c r="A37" s="865"/>
      <c r="B37" s="28" t="s">
        <v>428</v>
      </c>
      <c r="C37" s="256" t="s">
        <v>494</v>
      </c>
      <c r="D37" s="1137" t="s">
        <v>488</v>
      </c>
      <c r="E37" s="997">
        <v>22000</v>
      </c>
      <c r="F37" s="396">
        <v>22000</v>
      </c>
      <c r="G37" s="119">
        <v>22000</v>
      </c>
      <c r="H37" s="699">
        <v>22000</v>
      </c>
      <c r="I37" s="119">
        <v>22000</v>
      </c>
      <c r="J37" s="699">
        <v>22000</v>
      </c>
      <c r="K37" s="119">
        <v>22000</v>
      </c>
      <c r="L37" s="1743"/>
    </row>
    <row r="38" spans="1:13" s="864" customFormat="1" ht="52.5" customHeight="1" x14ac:dyDescent="0.3">
      <c r="A38" s="865"/>
      <c r="B38" s="28" t="s">
        <v>428</v>
      </c>
      <c r="C38" s="256" t="s">
        <v>626</v>
      </c>
      <c r="D38" s="1137" t="s">
        <v>489</v>
      </c>
      <c r="E38" s="997">
        <v>0</v>
      </c>
      <c r="F38" s="396">
        <v>1995.1</v>
      </c>
      <c r="G38" s="119">
        <v>0</v>
      </c>
      <c r="H38" s="699">
        <v>0</v>
      </c>
      <c r="I38" s="119">
        <v>2000</v>
      </c>
      <c r="J38" s="699">
        <v>2000</v>
      </c>
      <c r="K38" s="119">
        <v>2000</v>
      </c>
      <c r="L38" s="1743"/>
    </row>
    <row r="39" spans="1:13" s="864" customFormat="1" ht="30.75" customHeight="1" x14ac:dyDescent="0.3">
      <c r="A39" s="963"/>
      <c r="B39" s="964" t="s">
        <v>428</v>
      </c>
      <c r="C39" s="965" t="s">
        <v>493</v>
      </c>
      <c r="D39" s="966" t="s">
        <v>816</v>
      </c>
      <c r="E39" s="1605">
        <v>0</v>
      </c>
      <c r="F39" s="280">
        <v>0</v>
      </c>
      <c r="G39" s="1646">
        <v>0</v>
      </c>
      <c r="H39" s="430">
        <v>0</v>
      </c>
      <c r="I39" s="1646">
        <v>0</v>
      </c>
      <c r="J39" s="430">
        <v>2500</v>
      </c>
      <c r="K39" s="1646">
        <v>2500</v>
      </c>
      <c r="L39" s="1846"/>
    </row>
    <row r="40" spans="1:13" ht="29.25" customHeight="1" x14ac:dyDescent="0.3">
      <c r="A40" s="607" t="s">
        <v>121</v>
      </c>
      <c r="B40" s="2200" t="s">
        <v>123</v>
      </c>
      <c r="C40" s="2201"/>
      <c r="D40" s="2267"/>
      <c r="E40" s="1641">
        <v>0</v>
      </c>
      <c r="F40" s="942">
        <f t="shared" ref="E40:L41" si="31">SUM(F41)</f>
        <v>0</v>
      </c>
      <c r="G40" s="81">
        <f t="shared" si="31"/>
        <v>0</v>
      </c>
      <c r="H40" s="822">
        <f t="shared" si="31"/>
        <v>0</v>
      </c>
      <c r="I40" s="81">
        <f t="shared" si="31"/>
        <v>0</v>
      </c>
      <c r="J40" s="822">
        <f t="shared" si="31"/>
        <v>0</v>
      </c>
      <c r="K40" s="81">
        <f t="shared" si="31"/>
        <v>0</v>
      </c>
      <c r="L40" s="1736">
        <f t="shared" si="31"/>
        <v>0</v>
      </c>
    </row>
    <row r="41" spans="1:13" ht="19.2" customHeight="1" x14ac:dyDescent="0.3">
      <c r="A41" s="608" t="s">
        <v>114</v>
      </c>
      <c r="B41" s="2132" t="s">
        <v>7</v>
      </c>
      <c r="C41" s="2196"/>
      <c r="D41" s="2196"/>
      <c r="E41" s="169">
        <f t="shared" si="31"/>
        <v>0</v>
      </c>
      <c r="F41" s="959">
        <f t="shared" si="31"/>
        <v>0</v>
      </c>
      <c r="G41" s="85">
        <f t="shared" si="31"/>
        <v>0</v>
      </c>
      <c r="H41" s="1220">
        <f t="shared" si="31"/>
        <v>0</v>
      </c>
      <c r="I41" s="85">
        <f t="shared" si="31"/>
        <v>0</v>
      </c>
      <c r="J41" s="1220">
        <f t="shared" si="31"/>
        <v>0</v>
      </c>
      <c r="K41" s="85">
        <f t="shared" si="31"/>
        <v>0</v>
      </c>
      <c r="L41" s="1739">
        <f t="shared" si="31"/>
        <v>0</v>
      </c>
    </row>
    <row r="42" spans="1:13" ht="18.600000000000001" customHeight="1" x14ac:dyDescent="0.3">
      <c r="A42" s="609" t="s">
        <v>114</v>
      </c>
      <c r="B42" s="171"/>
      <c r="C42" s="264"/>
      <c r="D42" s="185" t="s">
        <v>347</v>
      </c>
      <c r="E42" s="1316">
        <f t="shared" ref="E42:L42" si="32">SUM(E43:E43)</f>
        <v>0</v>
      </c>
      <c r="F42" s="1299">
        <f t="shared" si="32"/>
        <v>0</v>
      </c>
      <c r="G42" s="90">
        <f t="shared" si="32"/>
        <v>0</v>
      </c>
      <c r="H42" s="1339">
        <f t="shared" si="32"/>
        <v>0</v>
      </c>
      <c r="I42" s="90">
        <f t="shared" si="32"/>
        <v>0</v>
      </c>
      <c r="J42" s="1339">
        <f t="shared" si="32"/>
        <v>0</v>
      </c>
      <c r="K42" s="90">
        <f t="shared" si="32"/>
        <v>0</v>
      </c>
      <c r="L42" s="1747">
        <f t="shared" si="32"/>
        <v>0</v>
      </c>
    </row>
    <row r="43" spans="1:13" s="110" customFormat="1" ht="54.75" customHeight="1" thickBot="1" x14ac:dyDescent="0.35">
      <c r="A43" s="594"/>
      <c r="B43" s="1654" t="s">
        <v>428</v>
      </c>
      <c r="C43" s="1655" t="s">
        <v>582</v>
      </c>
      <c r="D43" s="870" t="s">
        <v>348</v>
      </c>
      <c r="E43" s="1435">
        <v>0</v>
      </c>
      <c r="F43" s="1634">
        <v>0</v>
      </c>
      <c r="G43" s="1644">
        <v>0</v>
      </c>
      <c r="H43" s="1636">
        <v>0</v>
      </c>
      <c r="I43" s="1644">
        <v>0</v>
      </c>
      <c r="J43" s="1636">
        <v>0</v>
      </c>
      <c r="K43" s="1644">
        <v>0</v>
      </c>
      <c r="L43" s="1847"/>
    </row>
    <row r="44" spans="1:13" ht="13.2" customHeight="1" thickTop="1" x14ac:dyDescent="0.3">
      <c r="A44" s="303"/>
      <c r="B44" s="44"/>
      <c r="C44" s="265"/>
      <c r="D44" s="44"/>
      <c r="E44" s="44"/>
      <c r="F44" s="112"/>
      <c r="G44" s="464"/>
      <c r="H44" s="484"/>
      <c r="I44" s="484"/>
      <c r="J44" s="484"/>
      <c r="K44" s="484"/>
      <c r="L44" s="464"/>
      <c r="M44" s="101"/>
    </row>
    <row r="45" spans="1:13" s="110" customFormat="1" ht="23.25" customHeight="1" thickBot="1" x14ac:dyDescent="0.35">
      <c r="A45" s="2271" t="s">
        <v>325</v>
      </c>
      <c r="B45" s="1972"/>
      <c r="C45" s="1972"/>
      <c r="D45" s="1972"/>
      <c r="E45" s="1972"/>
      <c r="F45" s="1972"/>
      <c r="G45" s="496"/>
      <c r="H45" s="497"/>
      <c r="I45" s="497"/>
      <c r="J45" s="497"/>
      <c r="K45" s="497"/>
      <c r="L45" s="496"/>
    </row>
    <row r="46" spans="1:13" ht="81" customHeight="1" thickTop="1" x14ac:dyDescent="0.3">
      <c r="A46" s="1981" t="s">
        <v>328</v>
      </c>
      <c r="B46" s="1975" t="s">
        <v>327</v>
      </c>
      <c r="C46" s="1976"/>
      <c r="D46" s="2036" t="s">
        <v>2</v>
      </c>
      <c r="E46" s="467" t="s">
        <v>472</v>
      </c>
      <c r="F46" s="1321" t="s">
        <v>796</v>
      </c>
      <c r="G46" s="468" t="s">
        <v>777</v>
      </c>
      <c r="H46" s="775" t="s">
        <v>782</v>
      </c>
      <c r="I46" s="468" t="s">
        <v>783</v>
      </c>
      <c r="J46" s="775" t="s">
        <v>828</v>
      </c>
      <c r="K46" s="900" t="s">
        <v>839</v>
      </c>
      <c r="L46" s="1699" t="s">
        <v>840</v>
      </c>
    </row>
    <row r="47" spans="1:13" ht="19.5" customHeight="1" thickBot="1" x14ac:dyDescent="0.35">
      <c r="A47" s="1982"/>
      <c r="B47" s="1977"/>
      <c r="C47" s="1978"/>
      <c r="D47" s="2007"/>
      <c r="E47" s="149" t="s">
        <v>4</v>
      </c>
      <c r="F47" s="145" t="s">
        <v>4</v>
      </c>
      <c r="G47" s="241" t="s">
        <v>4</v>
      </c>
      <c r="H47" s="145" t="s">
        <v>4</v>
      </c>
      <c r="I47" s="149" t="s">
        <v>365</v>
      </c>
      <c r="J47" s="145" t="s">
        <v>365</v>
      </c>
      <c r="K47" s="149" t="s">
        <v>365</v>
      </c>
      <c r="L47" s="1750" t="s">
        <v>4</v>
      </c>
    </row>
    <row r="48" spans="1:13" s="110" customFormat="1" ht="23.25" customHeight="1" thickTop="1" thickBot="1" x14ac:dyDescent="0.35">
      <c r="A48" s="2027" t="s">
        <v>325</v>
      </c>
      <c r="B48" s="2028"/>
      <c r="C48" s="2028"/>
      <c r="D48" s="2028"/>
      <c r="E48" s="193">
        <f>SUM(E49:E54)</f>
        <v>0</v>
      </c>
      <c r="F48" s="949">
        <f t="shared" ref="F48" si="33">SUM(F50)</f>
        <v>39194.67</v>
      </c>
      <c r="G48" s="194">
        <f t="shared" ref="G48:H48" si="34">SUM(G50)</f>
        <v>2500</v>
      </c>
      <c r="H48" s="759">
        <f t="shared" si="34"/>
        <v>2500</v>
      </c>
      <c r="I48" s="194">
        <f t="shared" ref="I48" si="35">SUM(I50)</f>
        <v>2500</v>
      </c>
      <c r="J48" s="759">
        <f t="shared" ref="J48:L48" si="36">SUM(J50)</f>
        <v>2500</v>
      </c>
      <c r="K48" s="194">
        <f t="shared" ref="K48" si="37">SUM(K50)</f>
        <v>2500</v>
      </c>
      <c r="L48" s="1766">
        <f t="shared" si="36"/>
        <v>0</v>
      </c>
    </row>
    <row r="49" spans="1:12" ht="19.2" customHeight="1" thickTop="1" x14ac:dyDescent="0.3">
      <c r="A49" s="605" t="s">
        <v>114</v>
      </c>
      <c r="B49" s="68" t="s">
        <v>115</v>
      </c>
      <c r="C49" s="263"/>
      <c r="D49" s="69"/>
      <c r="E49" s="1021">
        <v>0</v>
      </c>
      <c r="F49" s="957">
        <v>0</v>
      </c>
      <c r="G49" s="98">
        <v>0</v>
      </c>
      <c r="H49" s="828">
        <v>0</v>
      </c>
      <c r="I49" s="98">
        <v>0</v>
      </c>
      <c r="J49" s="828">
        <v>0</v>
      </c>
      <c r="K49" s="98">
        <v>0</v>
      </c>
      <c r="L49" s="1839">
        <v>0</v>
      </c>
    </row>
    <row r="50" spans="1:12" ht="18.600000000000001" customHeight="1" x14ac:dyDescent="0.3">
      <c r="A50" s="588" t="s">
        <v>120</v>
      </c>
      <c r="B50" s="2268" t="s">
        <v>122</v>
      </c>
      <c r="C50" s="2269"/>
      <c r="D50" s="2270"/>
      <c r="E50" s="1002">
        <v>0</v>
      </c>
      <c r="F50" s="936">
        <f t="shared" ref="F50" si="38">SUM(F51:F53)</f>
        <v>39194.67</v>
      </c>
      <c r="G50" s="94">
        <f t="shared" ref="G50:H50" si="39">SUM(G51:G53)</f>
        <v>2500</v>
      </c>
      <c r="H50" s="755">
        <f t="shared" si="39"/>
        <v>2500</v>
      </c>
      <c r="I50" s="94">
        <f t="shared" ref="I50" si="40">SUM(I51:I53)</f>
        <v>2500</v>
      </c>
      <c r="J50" s="755">
        <f t="shared" ref="J50" si="41">SUM(J51:J53)</f>
        <v>2500</v>
      </c>
      <c r="K50" s="94">
        <f t="shared" ref="K50" si="42">SUM(K51:K53)</f>
        <v>2500</v>
      </c>
      <c r="L50" s="1810">
        <f t="shared" ref="L50" si="43">SUM(L51:L53)</f>
        <v>0</v>
      </c>
    </row>
    <row r="51" spans="1:12" ht="27.75" customHeight="1" x14ac:dyDescent="0.3">
      <c r="A51" s="610"/>
      <c r="B51" s="437" t="s">
        <v>428</v>
      </c>
      <c r="C51" s="133" t="s">
        <v>337</v>
      </c>
      <c r="D51" s="139" t="s">
        <v>410</v>
      </c>
      <c r="E51" s="1640">
        <v>0</v>
      </c>
      <c r="F51" s="929">
        <v>24879.87</v>
      </c>
      <c r="G51" s="95">
        <v>0</v>
      </c>
      <c r="H51" s="1556">
        <v>0</v>
      </c>
      <c r="I51" s="95">
        <v>0</v>
      </c>
      <c r="J51" s="1556">
        <v>0</v>
      </c>
      <c r="K51" s="95">
        <v>0</v>
      </c>
      <c r="L51" s="1819"/>
    </row>
    <row r="52" spans="1:12" ht="40.5" customHeight="1" x14ac:dyDescent="0.3">
      <c r="A52" s="610"/>
      <c r="B52" s="437" t="s">
        <v>428</v>
      </c>
      <c r="C52" s="133" t="s">
        <v>260</v>
      </c>
      <c r="D52" s="139" t="s">
        <v>485</v>
      </c>
      <c r="E52" s="1640">
        <v>0</v>
      </c>
      <c r="F52" s="930">
        <v>5054.3999999999996</v>
      </c>
      <c r="G52" s="220">
        <v>0</v>
      </c>
      <c r="H52" s="783">
        <v>0</v>
      </c>
      <c r="I52" s="220">
        <v>0</v>
      </c>
      <c r="J52" s="783">
        <v>0</v>
      </c>
      <c r="K52" s="220">
        <v>0</v>
      </c>
      <c r="L52" s="1771"/>
    </row>
    <row r="53" spans="1:12" ht="30" customHeight="1" x14ac:dyDescent="0.3">
      <c r="A53" s="832"/>
      <c r="B53" s="437" t="s">
        <v>428</v>
      </c>
      <c r="C53" s="797" t="s">
        <v>579</v>
      </c>
      <c r="D53" s="139" t="s">
        <v>772</v>
      </c>
      <c r="E53" s="1640">
        <v>0</v>
      </c>
      <c r="F53" s="930">
        <v>9260.4</v>
      </c>
      <c r="G53" s="220">
        <v>2500</v>
      </c>
      <c r="H53" s="783">
        <v>2500</v>
      </c>
      <c r="I53" s="220">
        <v>2500</v>
      </c>
      <c r="J53" s="783">
        <v>2500</v>
      </c>
      <c r="K53" s="220">
        <v>2500</v>
      </c>
      <c r="L53" s="1771"/>
    </row>
    <row r="54" spans="1:12" ht="31.5" customHeight="1" x14ac:dyDescent="0.3">
      <c r="A54" s="530" t="s">
        <v>121</v>
      </c>
      <c r="B54" s="2200" t="s">
        <v>123</v>
      </c>
      <c r="C54" s="2201"/>
      <c r="D54" s="2267"/>
      <c r="E54" s="1641">
        <f t="shared" ref="E54:L54" si="44">SUM(E55:E55)</f>
        <v>0</v>
      </c>
      <c r="F54" s="1633">
        <f t="shared" si="44"/>
        <v>0</v>
      </c>
      <c r="G54" s="1643">
        <f t="shared" si="44"/>
        <v>0</v>
      </c>
      <c r="H54" s="1635">
        <f t="shared" si="44"/>
        <v>0</v>
      </c>
      <c r="I54" s="1643">
        <f t="shared" si="44"/>
        <v>0</v>
      </c>
      <c r="J54" s="1635">
        <f t="shared" si="44"/>
        <v>0</v>
      </c>
      <c r="K54" s="1643">
        <f t="shared" si="44"/>
        <v>0</v>
      </c>
      <c r="L54" s="1848">
        <f t="shared" si="44"/>
        <v>0</v>
      </c>
    </row>
    <row r="55" spans="1:12" ht="33" customHeight="1" thickBot="1" x14ac:dyDescent="0.35">
      <c r="A55" s="616"/>
      <c r="B55" s="617" t="s">
        <v>428</v>
      </c>
      <c r="C55" s="618" t="s">
        <v>579</v>
      </c>
      <c r="D55" s="600" t="s">
        <v>578</v>
      </c>
      <c r="E55" s="1642">
        <v>0</v>
      </c>
      <c r="F55" s="1634">
        <v>0</v>
      </c>
      <c r="G55" s="1644">
        <v>0</v>
      </c>
      <c r="H55" s="1636">
        <v>0</v>
      </c>
      <c r="I55" s="1644">
        <v>0</v>
      </c>
      <c r="J55" s="1636">
        <v>0</v>
      </c>
      <c r="K55" s="1644">
        <v>0</v>
      </c>
      <c r="L55" s="1847"/>
    </row>
    <row r="56" spans="1:12" ht="13.95" customHeight="1" thickTop="1" x14ac:dyDescent="0.3">
      <c r="A56" s="303"/>
      <c r="B56" s="44"/>
      <c r="C56" s="265"/>
      <c r="D56" s="44"/>
      <c r="E56" s="44"/>
      <c r="F56" s="112"/>
      <c r="G56" s="464"/>
      <c r="H56" s="484"/>
      <c r="I56" s="484"/>
      <c r="J56" s="484"/>
      <c r="K56" s="484"/>
      <c r="L56" s="464"/>
    </row>
    <row r="57" spans="1:12" ht="23.25" customHeight="1" thickBot="1" x14ac:dyDescent="0.4">
      <c r="A57" s="2274" t="s">
        <v>330</v>
      </c>
      <c r="B57" s="2275"/>
      <c r="C57" s="2275"/>
      <c r="D57" s="2275"/>
      <c r="E57" s="2276"/>
      <c r="F57" s="2276"/>
      <c r="G57" s="464"/>
      <c r="H57" s="484"/>
      <c r="I57" s="484"/>
      <c r="J57" s="484"/>
      <c r="K57" s="484"/>
      <c r="L57" s="464"/>
    </row>
    <row r="58" spans="1:12" ht="73.5" customHeight="1" thickTop="1" x14ac:dyDescent="0.3">
      <c r="A58" s="1981" t="s">
        <v>328</v>
      </c>
      <c r="B58" s="1975" t="s">
        <v>327</v>
      </c>
      <c r="C58" s="1976"/>
      <c r="D58" s="2036" t="s">
        <v>2</v>
      </c>
      <c r="E58" s="467" t="s">
        <v>472</v>
      </c>
      <c r="F58" s="1321" t="s">
        <v>796</v>
      </c>
      <c r="G58" s="468" t="s">
        <v>777</v>
      </c>
      <c r="H58" s="775" t="s">
        <v>782</v>
      </c>
      <c r="I58" s="468" t="s">
        <v>783</v>
      </c>
      <c r="J58" s="775" t="s">
        <v>828</v>
      </c>
      <c r="K58" s="900" t="s">
        <v>839</v>
      </c>
      <c r="L58" s="1699" t="s">
        <v>840</v>
      </c>
    </row>
    <row r="59" spans="1:12" ht="19.5" customHeight="1" thickBot="1" x14ac:dyDescent="0.35">
      <c r="A59" s="1982"/>
      <c r="B59" s="1977"/>
      <c r="C59" s="1978"/>
      <c r="D59" s="2007"/>
      <c r="E59" s="149" t="s">
        <v>4</v>
      </c>
      <c r="F59" s="145" t="s">
        <v>4</v>
      </c>
      <c r="G59" s="241" t="s">
        <v>4</v>
      </c>
      <c r="H59" s="784" t="s">
        <v>4</v>
      </c>
      <c r="I59" s="241" t="s">
        <v>365</v>
      </c>
      <c r="J59" s="784" t="s">
        <v>365</v>
      </c>
      <c r="K59" s="241" t="s">
        <v>365</v>
      </c>
      <c r="L59" s="1750" t="s">
        <v>4</v>
      </c>
    </row>
    <row r="60" spans="1:12" ht="18" customHeight="1" thickTop="1" thickBot="1" x14ac:dyDescent="0.35">
      <c r="A60" s="2171" t="s">
        <v>330</v>
      </c>
      <c r="B60" s="2172"/>
      <c r="C60" s="2172"/>
      <c r="D60" s="2172"/>
      <c r="E60" s="1016">
        <f t="shared" ref="E60:L61" si="45">SUM(E61)</f>
        <v>0</v>
      </c>
      <c r="F60" s="922">
        <f t="shared" si="45"/>
        <v>0</v>
      </c>
      <c r="G60" s="150">
        <f t="shared" si="45"/>
        <v>0</v>
      </c>
      <c r="H60" s="1326">
        <f t="shared" si="45"/>
        <v>0</v>
      </c>
      <c r="I60" s="150">
        <f t="shared" si="45"/>
        <v>0</v>
      </c>
      <c r="J60" s="1326">
        <f t="shared" si="45"/>
        <v>0</v>
      </c>
      <c r="K60" s="150">
        <f t="shared" si="45"/>
        <v>0</v>
      </c>
      <c r="L60" s="1751">
        <f t="shared" si="45"/>
        <v>0</v>
      </c>
    </row>
    <row r="61" spans="1:12" ht="19.95" customHeight="1" x14ac:dyDescent="0.3">
      <c r="A61" s="611" t="s">
        <v>121</v>
      </c>
      <c r="B61" s="2272" t="s">
        <v>345</v>
      </c>
      <c r="C61" s="2273"/>
      <c r="D61" s="2273"/>
      <c r="E61" s="1638">
        <f t="shared" si="45"/>
        <v>0</v>
      </c>
      <c r="F61" s="1631">
        <f t="shared" si="45"/>
        <v>0</v>
      </c>
      <c r="G61" s="1639">
        <f t="shared" si="45"/>
        <v>0</v>
      </c>
      <c r="H61" s="1632">
        <f t="shared" si="45"/>
        <v>0</v>
      </c>
      <c r="I61" s="1639">
        <f t="shared" si="45"/>
        <v>0</v>
      </c>
      <c r="J61" s="1632">
        <f t="shared" si="45"/>
        <v>0</v>
      </c>
      <c r="K61" s="1639">
        <f t="shared" si="45"/>
        <v>0</v>
      </c>
      <c r="L61" s="1849">
        <f t="shared" si="45"/>
        <v>0</v>
      </c>
    </row>
    <row r="62" spans="1:12" ht="55.95" customHeight="1" thickBot="1" x14ac:dyDescent="0.35">
      <c r="A62" s="612"/>
      <c r="B62" s="613" t="s">
        <v>429</v>
      </c>
      <c r="C62" s="614" t="s">
        <v>577</v>
      </c>
      <c r="D62" s="615" t="s">
        <v>346</v>
      </c>
      <c r="E62" s="1455">
        <v>0</v>
      </c>
      <c r="F62" s="1442">
        <v>0</v>
      </c>
      <c r="G62" s="1457">
        <v>0</v>
      </c>
      <c r="H62" s="1440">
        <v>0</v>
      </c>
      <c r="I62" s="1457">
        <v>0</v>
      </c>
      <c r="J62" s="1440">
        <v>0</v>
      </c>
      <c r="K62" s="1457">
        <v>0</v>
      </c>
      <c r="L62" s="1790"/>
    </row>
    <row r="63" spans="1:12" ht="23.25" customHeight="1" thickTop="1" x14ac:dyDescent="0.3"/>
  </sheetData>
  <mergeCells count="36">
    <mergeCell ref="A3:L3"/>
    <mergeCell ref="H5:H6"/>
    <mergeCell ref="A4:D4"/>
    <mergeCell ref="G5:G6"/>
    <mergeCell ref="I5:I6"/>
    <mergeCell ref="J5:J6"/>
    <mergeCell ref="L5:L6"/>
    <mergeCell ref="K5:K6"/>
    <mergeCell ref="A13:F13"/>
    <mergeCell ref="F5:F6"/>
    <mergeCell ref="E5:E6"/>
    <mergeCell ref="B10:D10"/>
    <mergeCell ref="B11:D11"/>
    <mergeCell ref="A8:D8"/>
    <mergeCell ref="B5:C7"/>
    <mergeCell ref="D5:D7"/>
    <mergeCell ref="B61:D61"/>
    <mergeCell ref="A57:F57"/>
    <mergeCell ref="A58:A59"/>
    <mergeCell ref="B58:C59"/>
    <mergeCell ref="D58:D59"/>
    <mergeCell ref="A60:D60"/>
    <mergeCell ref="B54:D54"/>
    <mergeCell ref="A14:A15"/>
    <mergeCell ref="B14:C15"/>
    <mergeCell ref="B40:D40"/>
    <mergeCell ref="B33:D33"/>
    <mergeCell ref="A48:D48"/>
    <mergeCell ref="D14:D15"/>
    <mergeCell ref="A16:D16"/>
    <mergeCell ref="B50:D50"/>
    <mergeCell ref="A46:A47"/>
    <mergeCell ref="B46:C47"/>
    <mergeCell ref="D46:D47"/>
    <mergeCell ref="B41:D41"/>
    <mergeCell ref="A45:F45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opLeftCell="A37" zoomScaleNormal="100" zoomScaleSheetLayoutView="100" workbookViewId="0">
      <pane xSplit="4" topLeftCell="E1" activePane="topRight" state="frozen"/>
      <selection pane="topRight" activeCell="A47" sqref="A47:XFD48"/>
    </sheetView>
  </sheetViews>
  <sheetFormatPr defaultRowHeight="14.4" x14ac:dyDescent="0.3"/>
  <cols>
    <col min="1" max="1" width="6.5546875" customWidth="1"/>
    <col min="2" max="3" width="8" customWidth="1"/>
    <col min="4" max="4" width="31.6640625" customWidth="1"/>
    <col min="5" max="6" width="13.33203125" style="101" customWidth="1"/>
    <col min="7" max="7" width="14.33203125" style="470" customWidth="1"/>
    <col min="8" max="11" width="14.6640625" style="470" customWidth="1"/>
    <col min="12" max="12" width="13.44140625" style="1" customWidth="1"/>
    <col min="13" max="13" width="9.88671875" customWidth="1"/>
  </cols>
  <sheetData>
    <row r="1" spans="1:17" ht="18.600000000000001" x14ac:dyDescent="0.3">
      <c r="A1" s="2" t="s">
        <v>124</v>
      </c>
      <c r="B1" s="3"/>
      <c r="C1" s="3"/>
      <c r="D1" s="3"/>
      <c r="E1" s="106"/>
      <c r="F1" s="106"/>
      <c r="G1" s="473"/>
      <c r="H1" s="473"/>
      <c r="I1" s="473"/>
      <c r="J1" s="473"/>
      <c r="K1" s="473"/>
      <c r="L1" s="79"/>
      <c r="M1" s="4"/>
    </row>
    <row r="2" spans="1:17" ht="15" thickBot="1" x14ac:dyDescent="0.35">
      <c r="A2" s="5"/>
      <c r="E2" s="106"/>
      <c r="F2" s="106"/>
      <c r="G2" s="473"/>
      <c r="H2" s="473"/>
      <c r="I2" s="473"/>
      <c r="J2" s="473"/>
      <c r="K2" s="473"/>
      <c r="L2" s="79"/>
      <c r="M2" s="79"/>
    </row>
    <row r="3" spans="1:17" ht="33" customHeight="1" thickTop="1" thickBot="1" x14ac:dyDescent="0.45">
      <c r="A3" s="2123" t="s">
        <v>854</v>
      </c>
      <c r="B3" s="2124"/>
      <c r="C3" s="2124"/>
      <c r="D3" s="2124"/>
      <c r="E3" s="2124"/>
      <c r="F3" s="2124"/>
      <c r="G3" s="2125"/>
      <c r="H3" s="2125"/>
      <c r="I3" s="2125"/>
      <c r="J3" s="2125"/>
      <c r="K3" s="2125"/>
      <c r="L3" s="2126"/>
      <c r="M3" s="146"/>
      <c r="N3" s="146"/>
      <c r="O3" s="146"/>
      <c r="P3" s="147"/>
      <c r="Q3" s="147"/>
    </row>
    <row r="4" spans="1:17" ht="84" customHeight="1" x14ac:dyDescent="0.45">
      <c r="A4" s="2121" t="s">
        <v>381</v>
      </c>
      <c r="B4" s="2290"/>
      <c r="C4" s="2290"/>
      <c r="D4" s="2290"/>
      <c r="E4" s="913" t="s">
        <v>472</v>
      </c>
      <c r="F4" s="1503" t="s">
        <v>796</v>
      </c>
      <c r="G4" s="914" t="s">
        <v>777</v>
      </c>
      <c r="H4" s="1517" t="s">
        <v>782</v>
      </c>
      <c r="I4" s="914" t="s">
        <v>783</v>
      </c>
      <c r="J4" s="1517" t="s">
        <v>828</v>
      </c>
      <c r="K4" s="916" t="s">
        <v>839</v>
      </c>
      <c r="L4" s="1950" t="s">
        <v>840</v>
      </c>
    </row>
    <row r="5" spans="1:17" ht="16.2" customHeight="1" x14ac:dyDescent="0.3">
      <c r="A5" s="871" t="s">
        <v>0</v>
      </c>
      <c r="B5" s="1999" t="s">
        <v>326</v>
      </c>
      <c r="C5" s="2291"/>
      <c r="D5" s="2294" t="s">
        <v>2</v>
      </c>
      <c r="E5" s="2063" t="s">
        <v>329</v>
      </c>
      <c r="F5" s="2059" t="s">
        <v>329</v>
      </c>
      <c r="G5" s="2063" t="s">
        <v>329</v>
      </c>
      <c r="H5" s="2059" t="s">
        <v>329</v>
      </c>
      <c r="I5" s="2063" t="s">
        <v>329</v>
      </c>
      <c r="J5" s="2059" t="s">
        <v>329</v>
      </c>
      <c r="K5" s="2063" t="s">
        <v>329</v>
      </c>
      <c r="L5" s="2065" t="s">
        <v>329</v>
      </c>
    </row>
    <row r="6" spans="1:17" ht="25.5" customHeight="1" x14ac:dyDescent="0.3">
      <c r="A6" s="872" t="s">
        <v>1</v>
      </c>
      <c r="B6" s="2001"/>
      <c r="C6" s="2292"/>
      <c r="D6" s="2295"/>
      <c r="E6" s="2106"/>
      <c r="F6" s="2105"/>
      <c r="G6" s="2106"/>
      <c r="H6" s="2105"/>
      <c r="I6" s="2106"/>
      <c r="J6" s="2105"/>
      <c r="K6" s="2106"/>
      <c r="L6" s="2115"/>
    </row>
    <row r="7" spans="1:17" ht="21" customHeight="1" thickBot="1" x14ac:dyDescent="0.35">
      <c r="A7" s="873" t="s">
        <v>405</v>
      </c>
      <c r="B7" s="2003"/>
      <c r="C7" s="2293"/>
      <c r="D7" s="2296"/>
      <c r="E7" s="410" t="s">
        <v>4</v>
      </c>
      <c r="F7" s="412" t="s">
        <v>4</v>
      </c>
      <c r="G7" s="410" t="s">
        <v>4</v>
      </c>
      <c r="H7" s="412" t="s">
        <v>4</v>
      </c>
      <c r="I7" s="410" t="s">
        <v>4</v>
      </c>
      <c r="J7" s="412" t="s">
        <v>4</v>
      </c>
      <c r="K7" s="410" t="s">
        <v>4</v>
      </c>
      <c r="L7" s="1700" t="s">
        <v>4</v>
      </c>
    </row>
    <row r="8" spans="1:17" ht="16.8" thickTop="1" thickBot="1" x14ac:dyDescent="0.35">
      <c r="A8" s="1134" t="s">
        <v>125</v>
      </c>
      <c r="B8" s="321"/>
      <c r="C8" s="322"/>
      <c r="D8" s="322"/>
      <c r="E8" s="285">
        <f t="shared" ref="E8:F8" si="0">SUM(E9:E14)</f>
        <v>42977.729999999996</v>
      </c>
      <c r="F8" s="174">
        <f t="shared" si="0"/>
        <v>121200.97999999998</v>
      </c>
      <c r="G8" s="162">
        <f t="shared" ref="G8:H8" si="1">SUM(G9:G14)</f>
        <v>114118</v>
      </c>
      <c r="H8" s="1151">
        <f t="shared" si="1"/>
        <v>164118</v>
      </c>
      <c r="I8" s="162">
        <f t="shared" ref="I8" si="2">SUM(I9:I14)</f>
        <v>171118</v>
      </c>
      <c r="J8" s="1151">
        <f t="shared" ref="J8:L8" si="3">SUM(J9:J14)</f>
        <v>171118</v>
      </c>
      <c r="K8" s="162">
        <f t="shared" ref="K8" si="4">SUM(K9:K14)</f>
        <v>173066</v>
      </c>
      <c r="L8" s="1802">
        <f t="shared" si="3"/>
        <v>1948</v>
      </c>
    </row>
    <row r="9" spans="1:17" s="110" customFormat="1" ht="15" thickTop="1" x14ac:dyDescent="0.3">
      <c r="A9" s="874" t="s">
        <v>126</v>
      </c>
      <c r="B9" s="2237" t="s">
        <v>127</v>
      </c>
      <c r="C9" s="2236"/>
      <c r="D9" s="2236"/>
      <c r="E9" s="286">
        <f t="shared" ref="E9:F9" si="5">SUM(E20)</f>
        <v>4977.3999999999996</v>
      </c>
      <c r="F9" s="164">
        <f t="shared" si="5"/>
        <v>82630.939999999988</v>
      </c>
      <c r="G9" s="163">
        <f t="shared" ref="G9:H9" si="6">SUM(G20)</f>
        <v>63561</v>
      </c>
      <c r="H9" s="1285">
        <f t="shared" si="6"/>
        <v>63561</v>
      </c>
      <c r="I9" s="163">
        <f t="shared" ref="I9" si="7">SUM(I20)</f>
        <v>70561</v>
      </c>
      <c r="J9" s="1285">
        <f t="shared" ref="J9:L9" si="8">SUM(J20)</f>
        <v>70561</v>
      </c>
      <c r="K9" s="163">
        <f t="shared" ref="K9" si="9">SUM(K20)</f>
        <v>72694</v>
      </c>
      <c r="L9" s="1730">
        <f t="shared" si="8"/>
        <v>2133</v>
      </c>
    </row>
    <row r="10" spans="1:17" s="110" customFormat="1" x14ac:dyDescent="0.3">
      <c r="A10" s="875" t="s">
        <v>128</v>
      </c>
      <c r="B10" s="2034" t="s">
        <v>129</v>
      </c>
      <c r="C10" s="2289"/>
      <c r="D10" s="2289"/>
      <c r="E10" s="286">
        <f>SUM(E30)</f>
        <v>0</v>
      </c>
      <c r="F10" s="164">
        <f>SUM(F30)</f>
        <v>395.75</v>
      </c>
      <c r="G10" s="163">
        <f t="shared" ref="G10:H10" si="10">SUM(G30)</f>
        <v>2000</v>
      </c>
      <c r="H10" s="1285">
        <f t="shared" si="10"/>
        <v>2000</v>
      </c>
      <c r="I10" s="163">
        <f t="shared" ref="I10" si="11">SUM(I30)</f>
        <v>2000</v>
      </c>
      <c r="J10" s="1285">
        <f t="shared" ref="J10:K10" si="12">SUM(J30)</f>
        <v>2000</v>
      </c>
      <c r="K10" s="163">
        <f t="shared" si="12"/>
        <v>1815</v>
      </c>
      <c r="L10" s="1730">
        <f>SUM(L30)</f>
        <v>-185</v>
      </c>
    </row>
    <row r="11" spans="1:17" s="110" customFormat="1" x14ac:dyDescent="0.3">
      <c r="A11" s="876" t="s">
        <v>130</v>
      </c>
      <c r="B11" s="2034" t="s">
        <v>131</v>
      </c>
      <c r="C11" s="2289"/>
      <c r="D11" s="2289"/>
      <c r="E11" s="278">
        <f>SUM(E32)</f>
        <v>25488.48</v>
      </c>
      <c r="F11" s="153">
        <f>SUM(F32)</f>
        <v>23048.85</v>
      </c>
      <c r="G11" s="161">
        <f t="shared" ref="G11:H11" si="13">SUM(G32)</f>
        <v>24000</v>
      </c>
      <c r="H11" s="697">
        <f t="shared" si="13"/>
        <v>24000</v>
      </c>
      <c r="I11" s="161">
        <f t="shared" ref="I11" si="14">SUM(I32)</f>
        <v>24000</v>
      </c>
      <c r="J11" s="697">
        <f t="shared" ref="J11:K11" si="15">SUM(J32)</f>
        <v>24000</v>
      </c>
      <c r="K11" s="161">
        <f t="shared" si="15"/>
        <v>24000</v>
      </c>
      <c r="L11" s="1775">
        <f>SUM(L32)</f>
        <v>0</v>
      </c>
    </row>
    <row r="12" spans="1:17" s="110" customFormat="1" x14ac:dyDescent="0.3">
      <c r="A12" s="876" t="s">
        <v>133</v>
      </c>
      <c r="B12" s="2034" t="s">
        <v>134</v>
      </c>
      <c r="C12" s="2289"/>
      <c r="D12" s="2289"/>
      <c r="E12" s="286">
        <f>SUM(E37)</f>
        <v>1965.16</v>
      </c>
      <c r="F12" s="164">
        <f>SUM(F37)</f>
        <v>475.04</v>
      </c>
      <c r="G12" s="163">
        <f t="shared" ref="G12:H12" si="16">SUM(G37)</f>
        <v>1950</v>
      </c>
      <c r="H12" s="1285">
        <f t="shared" si="16"/>
        <v>1950</v>
      </c>
      <c r="I12" s="163">
        <f t="shared" ref="I12" si="17">SUM(I37)</f>
        <v>1950</v>
      </c>
      <c r="J12" s="1285">
        <f t="shared" ref="J12:K12" si="18">SUM(J37)</f>
        <v>1950</v>
      </c>
      <c r="K12" s="163">
        <f t="shared" si="18"/>
        <v>1950</v>
      </c>
      <c r="L12" s="1730">
        <f>SUM(L37)</f>
        <v>0</v>
      </c>
    </row>
    <row r="13" spans="1:17" s="110" customFormat="1" x14ac:dyDescent="0.3">
      <c r="A13" s="876" t="s">
        <v>136</v>
      </c>
      <c r="B13" s="1123" t="s">
        <v>137</v>
      </c>
      <c r="C13" s="1124"/>
      <c r="D13" s="1124"/>
      <c r="E13" s="278">
        <f>SUM(E39)</f>
        <v>354.01</v>
      </c>
      <c r="F13" s="153">
        <f>SUM(F39)</f>
        <v>0</v>
      </c>
      <c r="G13" s="161">
        <f t="shared" ref="G13:H13" si="19">SUM(G39)</f>
        <v>1000</v>
      </c>
      <c r="H13" s="697">
        <f t="shared" si="19"/>
        <v>1000</v>
      </c>
      <c r="I13" s="161">
        <f t="shared" ref="I13" si="20">SUM(I39)</f>
        <v>1000</v>
      </c>
      <c r="J13" s="697">
        <f t="shared" ref="J13:K13" si="21">SUM(J39)</f>
        <v>1000</v>
      </c>
      <c r="K13" s="161">
        <f t="shared" si="21"/>
        <v>1000</v>
      </c>
      <c r="L13" s="1775">
        <f>SUM(L39)</f>
        <v>0</v>
      </c>
    </row>
    <row r="14" spans="1:17" s="110" customFormat="1" ht="15" thickBot="1" x14ac:dyDescent="0.35">
      <c r="A14" s="877" t="s">
        <v>138</v>
      </c>
      <c r="B14" s="2037" t="s">
        <v>139</v>
      </c>
      <c r="C14" s="2144"/>
      <c r="D14" s="2144"/>
      <c r="E14" s="878">
        <f t="shared" ref="E14" si="22">SUM(E41,E55)</f>
        <v>10192.68</v>
      </c>
      <c r="F14" s="1589">
        <f t="shared" ref="F14:I14" si="23">SUM(F41,F55)</f>
        <v>14650.400000000001</v>
      </c>
      <c r="G14" s="415">
        <f t="shared" si="23"/>
        <v>21607</v>
      </c>
      <c r="H14" s="702">
        <f t="shared" si="23"/>
        <v>71607</v>
      </c>
      <c r="I14" s="415">
        <f t="shared" si="23"/>
        <v>71607</v>
      </c>
      <c r="J14" s="702">
        <v>71607</v>
      </c>
      <c r="K14" s="415">
        <v>71607</v>
      </c>
      <c r="L14" s="1828">
        <f t="shared" ref="L14" si="24">SUM(L41,L55)</f>
        <v>0</v>
      </c>
    </row>
    <row r="15" spans="1:17" s="45" customFormat="1" ht="16.2" thickTop="1" x14ac:dyDescent="0.3">
      <c r="A15" s="172"/>
      <c r="B15" s="173"/>
      <c r="C15" s="165"/>
      <c r="D15" s="165"/>
      <c r="E15" s="154"/>
      <c r="F15" s="268"/>
      <c r="G15" s="479"/>
      <c r="H15" s="479"/>
      <c r="I15" s="479"/>
      <c r="J15" s="479"/>
      <c r="K15" s="479"/>
      <c r="L15" s="1850"/>
    </row>
    <row r="16" spans="1:17" s="110" customFormat="1" ht="18.600000000000001" thickBot="1" x14ac:dyDescent="0.4">
      <c r="A16" s="1972" t="s">
        <v>324</v>
      </c>
      <c r="B16" s="1973"/>
      <c r="C16" s="1973"/>
      <c r="D16" s="1973"/>
      <c r="E16" s="1974"/>
      <c r="F16" s="1974"/>
      <c r="G16" s="497"/>
      <c r="H16" s="497"/>
      <c r="I16" s="497"/>
      <c r="J16" s="497"/>
      <c r="K16" s="497"/>
      <c r="L16" s="496"/>
      <c r="M16" s="423"/>
      <c r="N16" s="423"/>
      <c r="O16" s="423"/>
    </row>
    <row r="17" spans="1:12" ht="81.75" customHeight="1" thickTop="1" x14ac:dyDescent="0.3">
      <c r="A17" s="1981" t="s">
        <v>328</v>
      </c>
      <c r="B17" s="1975" t="s">
        <v>327</v>
      </c>
      <c r="C17" s="1976"/>
      <c r="D17" s="2036" t="s">
        <v>2</v>
      </c>
      <c r="E17" s="467" t="s">
        <v>472</v>
      </c>
      <c r="F17" s="1321" t="s">
        <v>796</v>
      </c>
      <c r="G17" s="468" t="s">
        <v>777</v>
      </c>
      <c r="H17" s="1657" t="s">
        <v>782</v>
      </c>
      <c r="I17" s="1667" t="s">
        <v>783</v>
      </c>
      <c r="J17" s="775" t="s">
        <v>828</v>
      </c>
      <c r="K17" s="900" t="s">
        <v>839</v>
      </c>
      <c r="L17" s="1699" t="s">
        <v>840</v>
      </c>
    </row>
    <row r="18" spans="1:12" ht="17.25" customHeight="1" thickBot="1" x14ac:dyDescent="0.35">
      <c r="A18" s="1982"/>
      <c r="B18" s="1977"/>
      <c r="C18" s="1978"/>
      <c r="D18" s="2007"/>
      <c r="E18" s="149" t="s">
        <v>4</v>
      </c>
      <c r="F18" s="145" t="s">
        <v>4</v>
      </c>
      <c r="G18" s="149" t="s">
        <v>4</v>
      </c>
      <c r="H18" s="145" t="s">
        <v>4</v>
      </c>
      <c r="I18" s="149" t="s">
        <v>4</v>
      </c>
      <c r="J18" s="145" t="s">
        <v>4</v>
      </c>
      <c r="K18" s="149" t="s">
        <v>4</v>
      </c>
      <c r="L18" s="1750" t="s">
        <v>4</v>
      </c>
    </row>
    <row r="19" spans="1:12" s="110" customFormat="1" ht="16.8" thickTop="1" thickBot="1" x14ac:dyDescent="0.35">
      <c r="A19" s="2027" t="s">
        <v>324</v>
      </c>
      <c r="B19" s="2028"/>
      <c r="C19" s="2028"/>
      <c r="D19" s="2028"/>
      <c r="E19" s="193">
        <f>SUM(E20,E30,E32,E37,E39,E41)</f>
        <v>42977.729999999996</v>
      </c>
      <c r="F19" s="949">
        <f>SUM(F20,F30,F32,F37,F39,F41)</f>
        <v>118205.77999999997</v>
      </c>
      <c r="G19" s="194">
        <f t="shared" ref="G19:H19" si="25">SUM(G20,G30,G32,G37,G39,G41)</f>
        <v>111118</v>
      </c>
      <c r="H19" s="759">
        <f t="shared" si="25"/>
        <v>111118</v>
      </c>
      <c r="I19" s="194">
        <f t="shared" ref="I19" si="26">SUM(I20,I30,I32,I37,I39,I41)</f>
        <v>118118</v>
      </c>
      <c r="J19" s="759">
        <f t="shared" ref="J19:K19" si="27">SUM(J20,J30,J32,J37,J39,J41)</f>
        <v>118118</v>
      </c>
      <c r="K19" s="194">
        <f t="shared" si="27"/>
        <v>120066</v>
      </c>
      <c r="L19" s="1766">
        <f>SUM(L20,L30,L32,L37,L39,L41)</f>
        <v>1948</v>
      </c>
    </row>
    <row r="20" spans="1:12" ht="15" thickTop="1" x14ac:dyDescent="0.3">
      <c r="A20" s="561" t="s">
        <v>126</v>
      </c>
      <c r="B20" s="2235" t="s">
        <v>127</v>
      </c>
      <c r="C20" s="2236"/>
      <c r="D20" s="2236"/>
      <c r="E20" s="169">
        <f t="shared" ref="E20:F20" si="28">SUM(E21:E29)</f>
        <v>4977.3999999999996</v>
      </c>
      <c r="F20" s="959">
        <f t="shared" si="28"/>
        <v>82630.939999999988</v>
      </c>
      <c r="G20" s="85">
        <f t="shared" ref="G20:I20" si="29">SUM(G21:G29)</f>
        <v>63561</v>
      </c>
      <c r="H20" s="1220">
        <f t="shared" si="29"/>
        <v>63561</v>
      </c>
      <c r="I20" s="85">
        <f t="shared" si="29"/>
        <v>70561</v>
      </c>
      <c r="J20" s="1220">
        <f t="shared" ref="J20:K20" si="30">SUM(J21:J29)</f>
        <v>70561</v>
      </c>
      <c r="K20" s="85">
        <f t="shared" si="30"/>
        <v>72694</v>
      </c>
      <c r="L20" s="1739">
        <f>SUM(L21:L29)</f>
        <v>2133</v>
      </c>
    </row>
    <row r="21" spans="1:12" ht="66.75" customHeight="1" x14ac:dyDescent="0.3">
      <c r="A21" s="590"/>
      <c r="B21" s="102" t="s">
        <v>436</v>
      </c>
      <c r="C21" s="108" t="s">
        <v>530</v>
      </c>
      <c r="D21" s="76" t="s">
        <v>757</v>
      </c>
      <c r="E21" s="1663">
        <v>1867.9</v>
      </c>
      <c r="F21" s="1661">
        <v>7023.56</v>
      </c>
      <c r="G21" s="375">
        <v>14200</v>
      </c>
      <c r="H21" s="1658">
        <v>14200</v>
      </c>
      <c r="I21" s="375">
        <v>14200</v>
      </c>
      <c r="J21" s="1658">
        <v>14200</v>
      </c>
      <c r="K21" s="375">
        <v>14200</v>
      </c>
      <c r="L21" s="1851"/>
    </row>
    <row r="22" spans="1:12" ht="28.5" customHeight="1" x14ac:dyDescent="0.3">
      <c r="A22" s="590"/>
      <c r="B22" s="102" t="s">
        <v>436</v>
      </c>
      <c r="C22" s="8">
        <v>633</v>
      </c>
      <c r="D22" s="129" t="s">
        <v>408</v>
      </c>
      <c r="E22" s="1663">
        <v>3109.5</v>
      </c>
      <c r="F22" s="1661">
        <v>0</v>
      </c>
      <c r="G22" s="375">
        <v>0</v>
      </c>
      <c r="H22" s="1658">
        <v>0</v>
      </c>
      <c r="I22" s="375">
        <v>0</v>
      </c>
      <c r="J22" s="1658">
        <v>0</v>
      </c>
      <c r="K22" s="375">
        <v>0</v>
      </c>
      <c r="L22" s="1851"/>
    </row>
    <row r="23" spans="1:12" s="904" customFormat="1" ht="28.5" customHeight="1" x14ac:dyDescent="0.3">
      <c r="A23" s="1097"/>
      <c r="B23" s="1005" t="s">
        <v>835</v>
      </c>
      <c r="C23" s="1054" t="s">
        <v>836</v>
      </c>
      <c r="D23" s="1098" t="s">
        <v>837</v>
      </c>
      <c r="E23" s="1305"/>
      <c r="F23" s="1290"/>
      <c r="G23" s="1099"/>
      <c r="H23" s="1659"/>
      <c r="I23" s="1099"/>
      <c r="J23" s="1659"/>
      <c r="K23" s="1094">
        <v>1300</v>
      </c>
      <c r="L23" s="1753">
        <v>1300</v>
      </c>
    </row>
    <row r="24" spans="1:12" s="904" customFormat="1" ht="28.5" customHeight="1" x14ac:dyDescent="0.3">
      <c r="A24" s="1097"/>
      <c r="B24" s="1005" t="s">
        <v>835</v>
      </c>
      <c r="C24" s="1054" t="s">
        <v>836</v>
      </c>
      <c r="D24" s="1098" t="s">
        <v>838</v>
      </c>
      <c r="E24" s="1305"/>
      <c r="F24" s="1290"/>
      <c r="G24" s="1099"/>
      <c r="H24" s="1659"/>
      <c r="I24" s="1099"/>
      <c r="J24" s="1659"/>
      <c r="K24" s="1094">
        <v>833</v>
      </c>
      <c r="L24" s="1753">
        <v>833</v>
      </c>
    </row>
    <row r="25" spans="1:12" ht="81" customHeight="1" x14ac:dyDescent="0.3">
      <c r="A25" s="590"/>
      <c r="B25" s="102" t="s">
        <v>473</v>
      </c>
      <c r="C25" s="108" t="s">
        <v>531</v>
      </c>
      <c r="D25" s="129" t="s">
        <v>647</v>
      </c>
      <c r="E25" s="1663">
        <v>0</v>
      </c>
      <c r="F25" s="1291">
        <v>60326.81</v>
      </c>
      <c r="G25" s="459">
        <v>0</v>
      </c>
      <c r="H25" s="1330">
        <v>0</v>
      </c>
      <c r="I25" s="459">
        <v>0</v>
      </c>
      <c r="J25" s="1330">
        <v>0</v>
      </c>
      <c r="K25" s="459">
        <v>0</v>
      </c>
      <c r="L25" s="1754"/>
    </row>
    <row r="26" spans="1:12" ht="66.75" customHeight="1" x14ac:dyDescent="0.3">
      <c r="A26" s="590"/>
      <c r="B26" s="102" t="s">
        <v>473</v>
      </c>
      <c r="C26" s="108" t="s">
        <v>648</v>
      </c>
      <c r="D26" s="129" t="s">
        <v>649</v>
      </c>
      <c r="E26" s="1663">
        <v>0</v>
      </c>
      <c r="F26" s="1291">
        <v>8551.2099999999991</v>
      </c>
      <c r="G26" s="375">
        <v>47620</v>
      </c>
      <c r="H26" s="1658">
        <v>47620</v>
      </c>
      <c r="I26" s="375">
        <v>47620</v>
      </c>
      <c r="J26" s="1658">
        <v>47620</v>
      </c>
      <c r="K26" s="375">
        <v>47620</v>
      </c>
      <c r="L26" s="1851"/>
    </row>
    <row r="27" spans="1:12" s="904" customFormat="1" ht="68.25" customHeight="1" x14ac:dyDescent="0.3">
      <c r="A27" s="967"/>
      <c r="B27" s="102" t="s">
        <v>473</v>
      </c>
      <c r="C27" s="108" t="s">
        <v>532</v>
      </c>
      <c r="D27" s="129" t="s">
        <v>650</v>
      </c>
      <c r="E27" s="1304">
        <v>0</v>
      </c>
      <c r="F27" s="923">
        <v>6729.36</v>
      </c>
      <c r="G27" s="517">
        <v>1741</v>
      </c>
      <c r="H27" s="1328">
        <v>1741</v>
      </c>
      <c r="I27" s="517">
        <v>1741</v>
      </c>
      <c r="J27" s="1328">
        <v>1741</v>
      </c>
      <c r="K27" s="517">
        <v>1741</v>
      </c>
      <c r="L27" s="1852"/>
    </row>
    <row r="28" spans="1:12" ht="54.75" customHeight="1" x14ac:dyDescent="0.3">
      <c r="A28" s="753"/>
      <c r="B28" s="513" t="s">
        <v>473</v>
      </c>
      <c r="C28" s="844" t="s">
        <v>532</v>
      </c>
      <c r="D28" s="743" t="s">
        <v>792</v>
      </c>
      <c r="E28" s="1304">
        <v>0</v>
      </c>
      <c r="F28" s="1289">
        <v>0</v>
      </c>
      <c r="G28" s="517">
        <v>0</v>
      </c>
      <c r="H28" s="1328">
        <v>0</v>
      </c>
      <c r="I28" s="517">
        <v>7000</v>
      </c>
      <c r="J28" s="1328">
        <v>7000</v>
      </c>
      <c r="K28" s="517">
        <v>7000</v>
      </c>
      <c r="L28" s="1752"/>
    </row>
    <row r="29" spans="1:12" ht="54.75" customHeight="1" x14ac:dyDescent="0.3">
      <c r="A29" s="590"/>
      <c r="B29" s="102" t="s">
        <v>432</v>
      </c>
      <c r="C29" s="108" t="s">
        <v>528</v>
      </c>
      <c r="D29" s="129" t="s">
        <v>634</v>
      </c>
      <c r="E29" s="1664">
        <v>0</v>
      </c>
      <c r="F29" s="1662">
        <v>0</v>
      </c>
      <c r="G29" s="298">
        <v>0</v>
      </c>
      <c r="H29" s="1660">
        <v>0</v>
      </c>
      <c r="I29" s="298">
        <v>0</v>
      </c>
      <c r="J29" s="1660">
        <v>0</v>
      </c>
      <c r="K29" s="298">
        <v>0</v>
      </c>
      <c r="L29" s="1853"/>
    </row>
    <row r="30" spans="1:12" x14ac:dyDescent="0.3">
      <c r="A30" s="568" t="s">
        <v>128</v>
      </c>
      <c r="B30" s="2045" t="s">
        <v>129</v>
      </c>
      <c r="C30" s="2287"/>
      <c r="D30" s="2287"/>
      <c r="E30" s="169">
        <f t="shared" ref="E30:L30" si="31">SUM(E31)</f>
        <v>0</v>
      </c>
      <c r="F30" s="942">
        <f t="shared" si="31"/>
        <v>395.75</v>
      </c>
      <c r="G30" s="81">
        <f t="shared" si="31"/>
        <v>2000</v>
      </c>
      <c r="H30" s="822">
        <f t="shared" si="31"/>
        <v>2000</v>
      </c>
      <c r="I30" s="81">
        <f t="shared" si="31"/>
        <v>2000</v>
      </c>
      <c r="J30" s="822">
        <f t="shared" si="31"/>
        <v>2000</v>
      </c>
      <c r="K30" s="81">
        <f t="shared" si="31"/>
        <v>1815</v>
      </c>
      <c r="L30" s="1736">
        <f t="shared" si="31"/>
        <v>-185</v>
      </c>
    </row>
    <row r="31" spans="1:12" ht="42" customHeight="1" x14ac:dyDescent="0.3">
      <c r="A31" s="1145"/>
      <c r="B31" s="1005" t="s">
        <v>432</v>
      </c>
      <c r="C31" s="1061" t="s">
        <v>533</v>
      </c>
      <c r="D31" s="1081" t="s">
        <v>635</v>
      </c>
      <c r="E31" s="1071">
        <v>0</v>
      </c>
      <c r="F31" s="1397">
        <v>395.75</v>
      </c>
      <c r="G31" s="1088">
        <v>2000</v>
      </c>
      <c r="H31" s="1398">
        <v>2000</v>
      </c>
      <c r="I31" s="1088">
        <v>2000</v>
      </c>
      <c r="J31" s="1398">
        <v>2000</v>
      </c>
      <c r="K31" s="1088">
        <v>1815</v>
      </c>
      <c r="L31" s="1768">
        <v>-185</v>
      </c>
    </row>
    <row r="32" spans="1:12" x14ac:dyDescent="0.3">
      <c r="A32" s="530" t="s">
        <v>130</v>
      </c>
      <c r="B32" s="2045" t="s">
        <v>131</v>
      </c>
      <c r="C32" s="2287"/>
      <c r="D32" s="2287"/>
      <c r="E32" s="159">
        <f t="shared" ref="E32" si="32">SUM(E33:E35)</f>
        <v>25488.48</v>
      </c>
      <c r="F32" s="942">
        <f t="shared" ref="F32" si="33">SUM(F33:F35)</f>
        <v>23048.85</v>
      </c>
      <c r="G32" s="81">
        <f t="shared" ref="G32:H32" si="34">SUM(G33:G35)</f>
        <v>24000</v>
      </c>
      <c r="H32" s="822">
        <f t="shared" si="34"/>
        <v>24000</v>
      </c>
      <c r="I32" s="81">
        <f t="shared" ref="I32" si="35">SUM(I33:I35)</f>
        <v>24000</v>
      </c>
      <c r="J32" s="822">
        <f>SUM(J33:J36)</f>
        <v>24000</v>
      </c>
      <c r="K32" s="81">
        <f>SUM(K33:K36)</f>
        <v>24000</v>
      </c>
      <c r="L32" s="1736">
        <f>SUM(L33:L36)</f>
        <v>0</v>
      </c>
    </row>
    <row r="33" spans="1:12" s="904" customFormat="1" ht="33" customHeight="1" x14ac:dyDescent="0.3">
      <c r="A33" s="968"/>
      <c r="B33" s="102" t="s">
        <v>432</v>
      </c>
      <c r="C33" s="41" t="s">
        <v>534</v>
      </c>
      <c r="D33" s="76" t="s">
        <v>268</v>
      </c>
      <c r="E33" s="182">
        <v>5354.38</v>
      </c>
      <c r="F33" s="396">
        <v>2842.26</v>
      </c>
      <c r="G33" s="503">
        <v>4000</v>
      </c>
      <c r="H33" s="700">
        <v>4000</v>
      </c>
      <c r="I33" s="503">
        <v>4000</v>
      </c>
      <c r="J33" s="700">
        <v>4000</v>
      </c>
      <c r="K33" s="503">
        <v>4000</v>
      </c>
      <c r="L33" s="1854"/>
    </row>
    <row r="34" spans="1:12" ht="28.2" customHeight="1" x14ac:dyDescent="0.3">
      <c r="A34" s="565"/>
      <c r="B34" s="102" t="s">
        <v>432</v>
      </c>
      <c r="C34" s="18">
        <v>632</v>
      </c>
      <c r="D34" s="14" t="s">
        <v>132</v>
      </c>
      <c r="E34" s="170">
        <v>634.08000000000004</v>
      </c>
      <c r="F34" s="388">
        <v>927.56</v>
      </c>
      <c r="G34" s="82">
        <v>1000</v>
      </c>
      <c r="H34" s="826">
        <v>1000</v>
      </c>
      <c r="I34" s="82">
        <v>1000</v>
      </c>
      <c r="J34" s="826">
        <v>1000</v>
      </c>
      <c r="K34" s="82">
        <v>1000</v>
      </c>
      <c r="L34" s="1770"/>
    </row>
    <row r="35" spans="1:12" s="864" customFormat="1" ht="42.6" customHeight="1" x14ac:dyDescent="0.3">
      <c r="A35" s="865"/>
      <c r="B35" s="102" t="s">
        <v>432</v>
      </c>
      <c r="C35" s="40" t="s">
        <v>529</v>
      </c>
      <c r="D35" s="76" t="s">
        <v>688</v>
      </c>
      <c r="E35" s="182">
        <v>19500.02</v>
      </c>
      <c r="F35" s="396">
        <v>19279.03</v>
      </c>
      <c r="G35" s="119">
        <v>19000</v>
      </c>
      <c r="H35" s="699">
        <v>19000</v>
      </c>
      <c r="I35" s="119">
        <v>19000</v>
      </c>
      <c r="J35" s="699">
        <v>18600</v>
      </c>
      <c r="K35" s="119">
        <v>18600</v>
      </c>
      <c r="L35" s="1743"/>
    </row>
    <row r="36" spans="1:12" s="864" customFormat="1" ht="42.6" customHeight="1" x14ac:dyDescent="0.3">
      <c r="A36" s="865"/>
      <c r="B36" s="102" t="s">
        <v>432</v>
      </c>
      <c r="C36" s="40" t="s">
        <v>810</v>
      </c>
      <c r="D36" s="76" t="s">
        <v>811</v>
      </c>
      <c r="E36" s="182">
        <v>0</v>
      </c>
      <c r="F36" s="396">
        <v>0</v>
      </c>
      <c r="G36" s="119">
        <v>0</v>
      </c>
      <c r="H36" s="699">
        <v>0</v>
      </c>
      <c r="I36" s="119">
        <v>0</v>
      </c>
      <c r="J36" s="699">
        <v>400</v>
      </c>
      <c r="K36" s="119">
        <v>400</v>
      </c>
      <c r="L36" s="1743"/>
    </row>
    <row r="37" spans="1:12" x14ac:dyDescent="0.3">
      <c r="A37" s="530" t="s">
        <v>133</v>
      </c>
      <c r="B37" s="2045" t="s">
        <v>134</v>
      </c>
      <c r="C37" s="2288"/>
      <c r="D37" s="2288"/>
      <c r="E37" s="169">
        <f t="shared" ref="E37:L37" si="36">SUM(E38)</f>
        <v>1965.16</v>
      </c>
      <c r="F37" s="959">
        <f t="shared" si="36"/>
        <v>475.04</v>
      </c>
      <c r="G37" s="85">
        <f>SUM(G38)</f>
        <v>1950</v>
      </c>
      <c r="H37" s="1220">
        <f>SUM(H38)</f>
        <v>1950</v>
      </c>
      <c r="I37" s="85">
        <f>SUM(I38)</f>
        <v>1950</v>
      </c>
      <c r="J37" s="1220">
        <f>SUM(J38)</f>
        <v>1950</v>
      </c>
      <c r="K37" s="85">
        <f>SUM(K38)</f>
        <v>1950</v>
      </c>
      <c r="L37" s="1739">
        <f t="shared" si="36"/>
        <v>0</v>
      </c>
    </row>
    <row r="38" spans="1:12" ht="28.5" customHeight="1" x14ac:dyDescent="0.3">
      <c r="A38" s="565"/>
      <c r="B38" s="102" t="s">
        <v>432</v>
      </c>
      <c r="C38" s="40" t="s">
        <v>512</v>
      </c>
      <c r="D38" s="14" t="s">
        <v>135</v>
      </c>
      <c r="E38" s="170">
        <v>1965.16</v>
      </c>
      <c r="F38" s="958">
        <v>475.04</v>
      </c>
      <c r="G38" s="217">
        <v>1950</v>
      </c>
      <c r="H38" s="825">
        <v>1950</v>
      </c>
      <c r="I38" s="217">
        <v>1950</v>
      </c>
      <c r="J38" s="825">
        <v>1950</v>
      </c>
      <c r="K38" s="217">
        <v>1950</v>
      </c>
      <c r="L38" s="1769"/>
    </row>
    <row r="39" spans="1:12" x14ac:dyDescent="0.3">
      <c r="A39" s="530" t="s">
        <v>136</v>
      </c>
      <c r="B39" s="1125" t="s">
        <v>137</v>
      </c>
      <c r="C39" s="1126"/>
      <c r="D39" s="1126"/>
      <c r="E39" s="159">
        <f>SUM(E40:E40)</f>
        <v>354.01</v>
      </c>
      <c r="F39" s="942">
        <v>0</v>
      </c>
      <c r="G39" s="81">
        <f t="shared" ref="G39:L39" si="37">SUM(G40)</f>
        <v>1000</v>
      </c>
      <c r="H39" s="822">
        <f t="shared" si="37"/>
        <v>1000</v>
      </c>
      <c r="I39" s="81">
        <f t="shared" si="37"/>
        <v>1000</v>
      </c>
      <c r="J39" s="822">
        <f t="shared" si="37"/>
        <v>1000</v>
      </c>
      <c r="K39" s="81">
        <f t="shared" si="37"/>
        <v>1000</v>
      </c>
      <c r="L39" s="1736">
        <f t="shared" si="37"/>
        <v>0</v>
      </c>
    </row>
    <row r="40" spans="1:12" ht="53.25" customHeight="1" x14ac:dyDescent="0.3">
      <c r="A40" s="566"/>
      <c r="B40" s="107" t="s">
        <v>437</v>
      </c>
      <c r="C40" s="51" t="s">
        <v>513</v>
      </c>
      <c r="D40" s="75" t="s">
        <v>537</v>
      </c>
      <c r="E40" s="1664">
        <v>354.01</v>
      </c>
      <c r="F40" s="1662">
        <v>0</v>
      </c>
      <c r="G40" s="298">
        <v>1000</v>
      </c>
      <c r="H40" s="1660">
        <v>1000</v>
      </c>
      <c r="I40" s="298">
        <v>1000</v>
      </c>
      <c r="J40" s="1660">
        <v>1000</v>
      </c>
      <c r="K40" s="298">
        <v>1000</v>
      </c>
      <c r="L40" s="1853"/>
    </row>
    <row r="41" spans="1:12" x14ac:dyDescent="0.3">
      <c r="A41" s="530" t="s">
        <v>138</v>
      </c>
      <c r="B41" s="2146" t="s">
        <v>366</v>
      </c>
      <c r="C41" s="2147"/>
      <c r="D41" s="2147"/>
      <c r="E41" s="159">
        <f t="shared" ref="E41" si="38">SUM(E42:E44)</f>
        <v>10192.68</v>
      </c>
      <c r="F41" s="942">
        <f>SUM(F42:F44)</f>
        <v>11655.2</v>
      </c>
      <c r="G41" s="81">
        <f t="shared" ref="G41:H41" si="39">SUM(G42:G44)</f>
        <v>18607</v>
      </c>
      <c r="H41" s="822">
        <f t="shared" si="39"/>
        <v>18607</v>
      </c>
      <c r="I41" s="81">
        <f t="shared" ref="I41" si="40">SUM(I42:I44)</f>
        <v>18607</v>
      </c>
      <c r="J41" s="822">
        <f t="shared" ref="J41:K41" si="41">SUM(J42:J44)</f>
        <v>18607</v>
      </c>
      <c r="K41" s="81">
        <f t="shared" si="41"/>
        <v>18607</v>
      </c>
      <c r="L41" s="1736">
        <f>SUM(L42:L44)</f>
        <v>0</v>
      </c>
    </row>
    <row r="42" spans="1:12" ht="27" x14ac:dyDescent="0.3">
      <c r="A42" s="866"/>
      <c r="B42" s="191" t="s">
        <v>438</v>
      </c>
      <c r="C42" s="254">
        <v>632</v>
      </c>
      <c r="D42" s="216" t="s">
        <v>536</v>
      </c>
      <c r="E42" s="1312">
        <v>388.19</v>
      </c>
      <c r="F42" s="1296">
        <v>954.89</v>
      </c>
      <c r="G42" s="86">
        <v>1207</v>
      </c>
      <c r="H42" s="1336">
        <v>1207</v>
      </c>
      <c r="I42" s="86">
        <v>1207</v>
      </c>
      <c r="J42" s="1336">
        <v>1207</v>
      </c>
      <c r="K42" s="86">
        <v>1207</v>
      </c>
      <c r="L42" s="1742"/>
    </row>
    <row r="43" spans="1:12" s="110" customFormat="1" ht="54.75" customHeight="1" x14ac:dyDescent="0.3">
      <c r="A43" s="803"/>
      <c r="B43" s="621" t="s">
        <v>438</v>
      </c>
      <c r="C43" s="838" t="s">
        <v>740</v>
      </c>
      <c r="D43" s="839" t="s">
        <v>779</v>
      </c>
      <c r="E43" s="729">
        <v>760.79</v>
      </c>
      <c r="F43" s="930">
        <v>2409.61</v>
      </c>
      <c r="G43" s="220">
        <v>8300</v>
      </c>
      <c r="H43" s="783">
        <v>8300</v>
      </c>
      <c r="I43" s="220">
        <v>8300</v>
      </c>
      <c r="J43" s="783">
        <v>8300</v>
      </c>
      <c r="K43" s="220">
        <v>8300</v>
      </c>
      <c r="L43" s="1771"/>
    </row>
    <row r="44" spans="1:12" ht="31.5" customHeight="1" thickBot="1" x14ac:dyDescent="0.35">
      <c r="A44" s="867"/>
      <c r="B44" s="868" t="s">
        <v>438</v>
      </c>
      <c r="C44" s="869">
        <v>637</v>
      </c>
      <c r="D44" s="870" t="s">
        <v>367</v>
      </c>
      <c r="E44" s="1018">
        <v>9043.7000000000007</v>
      </c>
      <c r="F44" s="939">
        <v>8290.7000000000007</v>
      </c>
      <c r="G44" s="598">
        <v>9100</v>
      </c>
      <c r="H44" s="1550">
        <v>9100</v>
      </c>
      <c r="I44" s="598">
        <v>9100</v>
      </c>
      <c r="J44" s="1550">
        <v>9100</v>
      </c>
      <c r="K44" s="598">
        <v>9100</v>
      </c>
      <c r="L44" s="1813"/>
    </row>
    <row r="45" spans="1:12" ht="15" thickTop="1" x14ac:dyDescent="0.3">
      <c r="A45" s="221"/>
      <c r="B45" s="222"/>
      <c r="C45" s="223"/>
      <c r="D45" s="224"/>
      <c r="E45" s="226"/>
      <c r="F45" s="225"/>
      <c r="G45" s="226"/>
      <c r="H45" s="226"/>
      <c r="I45" s="226"/>
      <c r="J45" s="226"/>
      <c r="K45" s="226"/>
      <c r="L45" s="226"/>
    </row>
    <row r="46" spans="1:12" x14ac:dyDescent="0.3">
      <c r="A46" s="221"/>
      <c r="B46" s="222"/>
      <c r="C46" s="223"/>
      <c r="D46" s="224"/>
      <c r="E46" s="226"/>
      <c r="F46" s="225"/>
      <c r="G46" s="226"/>
      <c r="H46" s="226"/>
      <c r="I46" s="226"/>
      <c r="J46" s="226"/>
      <c r="K46" s="226"/>
      <c r="L46" s="226"/>
    </row>
    <row r="47" spans="1:12" x14ac:dyDescent="0.3">
      <c r="A47" s="221"/>
      <c r="B47" s="222"/>
      <c r="C47" s="223"/>
      <c r="D47" s="224"/>
      <c r="E47" s="226"/>
      <c r="F47" s="225"/>
      <c r="G47" s="226"/>
      <c r="H47" s="226"/>
      <c r="I47" s="226"/>
      <c r="J47" s="226"/>
      <c r="K47" s="226"/>
      <c r="L47" s="226"/>
    </row>
    <row r="48" spans="1:12" x14ac:dyDescent="0.3">
      <c r="A48" s="221"/>
      <c r="B48" s="222"/>
      <c r="C48" s="223"/>
      <c r="D48" s="224"/>
      <c r="E48" s="226"/>
      <c r="F48" s="225"/>
      <c r="G48" s="226"/>
      <c r="H48" s="226"/>
      <c r="I48" s="226"/>
      <c r="J48" s="226"/>
      <c r="K48" s="226"/>
      <c r="L48" s="226"/>
    </row>
    <row r="49" spans="1:12" x14ac:dyDescent="0.3">
      <c r="A49" s="221"/>
      <c r="B49" s="222"/>
      <c r="C49" s="223"/>
      <c r="D49" s="224"/>
      <c r="E49" s="226"/>
      <c r="F49" s="225"/>
      <c r="G49" s="226"/>
      <c r="H49" s="226"/>
      <c r="I49" s="226"/>
      <c r="J49" s="226"/>
      <c r="K49" s="226"/>
      <c r="L49" s="226"/>
    </row>
    <row r="50" spans="1:12" x14ac:dyDescent="0.3">
      <c r="A50" s="221"/>
      <c r="B50" s="222"/>
      <c r="C50" s="223"/>
      <c r="D50" s="224"/>
      <c r="E50" s="226"/>
      <c r="F50" s="225"/>
      <c r="G50" s="226"/>
      <c r="H50" s="226"/>
      <c r="I50" s="226"/>
      <c r="J50" s="226"/>
      <c r="K50" s="226"/>
      <c r="L50" s="226"/>
    </row>
    <row r="51" spans="1:12" x14ac:dyDescent="0.3">
      <c r="A51" s="221"/>
      <c r="B51" s="222"/>
      <c r="C51" s="223"/>
      <c r="D51" s="224"/>
      <c r="E51" s="226"/>
      <c r="F51" s="225"/>
      <c r="G51" s="226"/>
      <c r="H51" s="226"/>
      <c r="I51" s="226"/>
      <c r="J51" s="226"/>
      <c r="K51" s="226"/>
      <c r="L51" s="226"/>
    </row>
    <row r="52" spans="1:12" s="110" customFormat="1" ht="18.600000000000001" thickBot="1" x14ac:dyDescent="0.4">
      <c r="A52" s="1972" t="s">
        <v>325</v>
      </c>
      <c r="B52" s="1973"/>
      <c r="C52" s="1973"/>
      <c r="D52" s="1973"/>
      <c r="E52" s="1974"/>
      <c r="F52" s="1974"/>
      <c r="G52" s="496"/>
      <c r="H52" s="496"/>
      <c r="I52" s="496"/>
      <c r="J52" s="496"/>
      <c r="K52" s="496"/>
      <c r="L52" s="496"/>
    </row>
    <row r="53" spans="1:12" ht="73.5" customHeight="1" thickTop="1" x14ac:dyDescent="0.3">
      <c r="A53" s="1981" t="s">
        <v>328</v>
      </c>
      <c r="B53" s="1975" t="s">
        <v>327</v>
      </c>
      <c r="C53" s="1976"/>
      <c r="D53" s="2036" t="s">
        <v>2</v>
      </c>
      <c r="E53" s="467" t="s">
        <v>472</v>
      </c>
      <c r="F53" s="1321" t="s">
        <v>796</v>
      </c>
      <c r="G53" s="468" t="s">
        <v>777</v>
      </c>
      <c r="H53" s="1657" t="s">
        <v>782</v>
      </c>
      <c r="I53" s="1667" t="s">
        <v>783</v>
      </c>
      <c r="J53" s="775" t="s">
        <v>828</v>
      </c>
      <c r="K53" s="900" t="s">
        <v>839</v>
      </c>
      <c r="L53" s="1699" t="s">
        <v>840</v>
      </c>
    </row>
    <row r="54" spans="1:12" ht="11.25" customHeight="1" thickBot="1" x14ac:dyDescent="0.35">
      <c r="A54" s="1982"/>
      <c r="B54" s="1977"/>
      <c r="C54" s="1978"/>
      <c r="D54" s="2007"/>
      <c r="E54" s="149" t="s">
        <v>4</v>
      </c>
      <c r="F54" s="145" t="s">
        <v>4</v>
      </c>
      <c r="G54" s="241" t="s">
        <v>4</v>
      </c>
      <c r="H54" s="784" t="s">
        <v>4</v>
      </c>
      <c r="I54" s="241" t="s">
        <v>365</v>
      </c>
      <c r="J54" s="784" t="s">
        <v>365</v>
      </c>
      <c r="K54" s="241" t="s">
        <v>365</v>
      </c>
      <c r="L54" s="1750" t="s">
        <v>4</v>
      </c>
    </row>
    <row r="55" spans="1:12" s="110" customFormat="1" ht="16.8" thickTop="1" thickBot="1" x14ac:dyDescent="0.35">
      <c r="A55" s="2027" t="s">
        <v>325</v>
      </c>
      <c r="B55" s="2028"/>
      <c r="C55" s="2028"/>
      <c r="D55" s="2028"/>
      <c r="E55" s="193">
        <f t="shared" ref="E55:L55" si="42">SUM(E56:E56)</f>
        <v>0</v>
      </c>
      <c r="F55" s="949">
        <f t="shared" si="42"/>
        <v>2995.2</v>
      </c>
      <c r="G55" s="194">
        <f t="shared" si="42"/>
        <v>3000</v>
      </c>
      <c r="H55" s="759">
        <f t="shared" si="42"/>
        <v>53000</v>
      </c>
      <c r="I55" s="194">
        <f t="shared" si="42"/>
        <v>53000</v>
      </c>
      <c r="J55" s="759">
        <f t="shared" si="42"/>
        <v>53000</v>
      </c>
      <c r="K55" s="194">
        <f t="shared" si="42"/>
        <v>53000</v>
      </c>
      <c r="L55" s="1766">
        <f t="shared" si="42"/>
        <v>0</v>
      </c>
    </row>
    <row r="56" spans="1:12" ht="15" thickTop="1" x14ac:dyDescent="0.3">
      <c r="A56" s="530" t="s">
        <v>138</v>
      </c>
      <c r="B56" s="2146" t="s">
        <v>139</v>
      </c>
      <c r="C56" s="2147"/>
      <c r="D56" s="2147"/>
      <c r="E56" s="159">
        <f>SUM(E57:E59)</f>
        <v>0</v>
      </c>
      <c r="F56" s="942">
        <f>SUM(F57)</f>
        <v>2995.2</v>
      </c>
      <c r="G56" s="81">
        <f t="shared" ref="G56:J56" si="43">SUM(G57:G59)</f>
        <v>3000</v>
      </c>
      <c r="H56" s="822">
        <f t="shared" si="43"/>
        <v>53000</v>
      </c>
      <c r="I56" s="81">
        <f t="shared" si="43"/>
        <v>53000</v>
      </c>
      <c r="J56" s="822">
        <f t="shared" si="43"/>
        <v>53000</v>
      </c>
      <c r="K56" s="81">
        <f t="shared" ref="K56" si="44">SUM(K57:K59)</f>
        <v>53000</v>
      </c>
      <c r="L56" s="1736">
        <f t="shared" ref="L56" si="45">SUM(L57:L59)</f>
        <v>0</v>
      </c>
    </row>
    <row r="57" spans="1:12" x14ac:dyDescent="0.3">
      <c r="A57" s="535"/>
      <c r="B57" s="453" t="s">
        <v>438</v>
      </c>
      <c r="C57" s="137">
        <v>713</v>
      </c>
      <c r="D57" s="1665" t="s">
        <v>475</v>
      </c>
      <c r="E57" s="465">
        <v>0</v>
      </c>
      <c r="F57" s="933">
        <v>2995.2</v>
      </c>
      <c r="G57" s="501">
        <v>0</v>
      </c>
      <c r="H57" s="1331">
        <v>0</v>
      </c>
      <c r="I57" s="501">
        <v>0</v>
      </c>
      <c r="J57" s="1331">
        <v>0</v>
      </c>
      <c r="K57" s="501">
        <v>0</v>
      </c>
      <c r="L57" s="1755"/>
    </row>
    <row r="58" spans="1:12" ht="45" customHeight="1" x14ac:dyDescent="0.3">
      <c r="A58" s="640"/>
      <c r="B58" s="453" t="s">
        <v>438</v>
      </c>
      <c r="C58" s="137">
        <v>716.71699999999998</v>
      </c>
      <c r="D58" s="1393" t="s">
        <v>791</v>
      </c>
      <c r="E58" s="465">
        <v>0</v>
      </c>
      <c r="F58" s="933">
        <v>0</v>
      </c>
      <c r="G58" s="501">
        <v>3000</v>
      </c>
      <c r="H58" s="1331">
        <v>53000</v>
      </c>
      <c r="I58" s="501">
        <v>53000</v>
      </c>
      <c r="J58" s="1331">
        <v>53000</v>
      </c>
      <c r="K58" s="501">
        <v>53000</v>
      </c>
      <c r="L58" s="1755"/>
    </row>
    <row r="59" spans="1:12" ht="41.25" customHeight="1" thickBot="1" x14ac:dyDescent="0.35">
      <c r="A59" s="765"/>
      <c r="B59" s="766" t="s">
        <v>438</v>
      </c>
      <c r="C59" s="767">
        <v>717</v>
      </c>
      <c r="D59" s="1666" t="s">
        <v>535</v>
      </c>
      <c r="E59" s="768">
        <v>0</v>
      </c>
      <c r="F59" s="1583">
        <v>0</v>
      </c>
      <c r="G59" s="769">
        <v>0</v>
      </c>
      <c r="H59" s="1584">
        <v>0</v>
      </c>
      <c r="I59" s="769">
        <f>SUM(H59)</f>
        <v>0</v>
      </c>
      <c r="J59" s="1584">
        <v>0</v>
      </c>
      <c r="K59" s="769">
        <v>0</v>
      </c>
      <c r="L59" s="1821"/>
    </row>
    <row r="60" spans="1:12" ht="15" thickTop="1" x14ac:dyDescent="0.3"/>
    <row r="65" ht="57.75" customHeight="1" x14ac:dyDescent="0.3"/>
  </sheetData>
  <mergeCells count="33">
    <mergeCell ref="A3:L3"/>
    <mergeCell ref="H5:H6"/>
    <mergeCell ref="A4:D4"/>
    <mergeCell ref="B5:C7"/>
    <mergeCell ref="D5:D7"/>
    <mergeCell ref="G5:G6"/>
    <mergeCell ref="I5:I6"/>
    <mergeCell ref="J5:J6"/>
    <mergeCell ref="L5:L6"/>
    <mergeCell ref="K5:K6"/>
    <mergeCell ref="B9:D9"/>
    <mergeCell ref="F5:F6"/>
    <mergeCell ref="E5:E6"/>
    <mergeCell ref="B10:D10"/>
    <mergeCell ref="B20:D20"/>
    <mergeCell ref="A19:D19"/>
    <mergeCell ref="A16:F16"/>
    <mergeCell ref="A17:A18"/>
    <mergeCell ref="B17:C18"/>
    <mergeCell ref="D17:D18"/>
    <mergeCell ref="B11:D11"/>
    <mergeCell ref="B12:D12"/>
    <mergeCell ref="B14:D14"/>
    <mergeCell ref="B41:D41"/>
    <mergeCell ref="B30:D30"/>
    <mergeCell ref="B32:D32"/>
    <mergeCell ref="B37:D37"/>
    <mergeCell ref="B56:D56"/>
    <mergeCell ref="A52:F52"/>
    <mergeCell ref="A53:A54"/>
    <mergeCell ref="B53:C54"/>
    <mergeCell ref="D53:D54"/>
    <mergeCell ref="A55:D55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Normal="100" zoomScaleSheetLayoutView="70" workbookViewId="0">
      <pane xSplit="4" topLeftCell="E1" activePane="topRight" state="frozen"/>
      <selection activeCell="A2" sqref="A2"/>
      <selection pane="topRight" activeCell="L10" sqref="L10"/>
    </sheetView>
  </sheetViews>
  <sheetFormatPr defaultRowHeight="14.4" x14ac:dyDescent="0.3"/>
  <cols>
    <col min="1" max="1" width="6.5546875" customWidth="1"/>
    <col min="2" max="3" width="8" customWidth="1"/>
    <col min="4" max="4" width="30.33203125" customWidth="1"/>
    <col min="5" max="5" width="13.33203125" customWidth="1"/>
    <col min="6" max="6" width="13.33203125" style="101" customWidth="1"/>
    <col min="7" max="7" width="15" customWidth="1"/>
    <col min="8" max="11" width="15.5546875" customWidth="1"/>
    <col min="12" max="12" width="13.6640625" style="1" customWidth="1"/>
  </cols>
  <sheetData>
    <row r="1" spans="1:15" ht="18.600000000000001" x14ac:dyDescent="0.3">
      <c r="A1" s="2" t="s">
        <v>140</v>
      </c>
      <c r="B1" s="3"/>
      <c r="C1" s="3"/>
      <c r="D1" s="3"/>
      <c r="E1" s="4"/>
      <c r="F1" s="106"/>
      <c r="G1" s="4"/>
      <c r="H1" s="4"/>
      <c r="I1" s="4"/>
      <c r="J1" s="4"/>
      <c r="K1" s="4"/>
      <c r="L1" s="79"/>
    </row>
    <row r="2" spans="1:15" ht="15" thickBot="1" x14ac:dyDescent="0.35">
      <c r="A2" s="5"/>
      <c r="E2" s="4"/>
      <c r="F2" s="106"/>
      <c r="G2" s="79"/>
      <c r="H2" s="79"/>
      <c r="I2" s="79"/>
      <c r="J2" s="79"/>
      <c r="K2" s="79"/>
      <c r="L2" s="79"/>
    </row>
    <row r="3" spans="1:15" ht="43.9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146"/>
      <c r="N3" s="147"/>
      <c r="O3" s="147"/>
    </row>
    <row r="4" spans="1:15" ht="73.5" customHeight="1" thickTop="1" x14ac:dyDescent="0.4">
      <c r="A4" s="1993" t="s">
        <v>381</v>
      </c>
      <c r="B4" s="2051"/>
      <c r="C4" s="2051"/>
      <c r="D4" s="2307"/>
      <c r="E4" s="466" t="s">
        <v>806</v>
      </c>
      <c r="F4" s="846" t="s">
        <v>796</v>
      </c>
      <c r="G4" s="468" t="s">
        <v>777</v>
      </c>
      <c r="H4" s="468" t="s">
        <v>782</v>
      </c>
      <c r="I4" s="775" t="s">
        <v>783</v>
      </c>
      <c r="J4" s="468" t="s">
        <v>828</v>
      </c>
      <c r="K4" s="1214" t="s">
        <v>839</v>
      </c>
      <c r="L4" s="1682" t="s">
        <v>840</v>
      </c>
    </row>
    <row r="5" spans="1:15" ht="16.2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331</v>
      </c>
      <c r="F5" s="2260" t="s">
        <v>331</v>
      </c>
      <c r="G5" s="2063" t="s">
        <v>331</v>
      </c>
      <c r="H5" s="2063" t="s">
        <v>331</v>
      </c>
      <c r="I5" s="2059" t="s">
        <v>331</v>
      </c>
      <c r="J5" s="2063" t="s">
        <v>331</v>
      </c>
      <c r="K5" s="2059" t="s">
        <v>331</v>
      </c>
      <c r="L5" s="1984" t="s">
        <v>331</v>
      </c>
    </row>
    <row r="6" spans="1:15" ht="14.4" customHeight="1" x14ac:dyDescent="0.3">
      <c r="A6" s="521" t="s">
        <v>1</v>
      </c>
      <c r="B6" s="2001"/>
      <c r="C6" s="2002"/>
      <c r="D6" s="2006"/>
      <c r="E6" s="2106"/>
      <c r="F6" s="2301"/>
      <c r="G6" s="2106"/>
      <c r="H6" s="2106"/>
      <c r="I6" s="2105"/>
      <c r="J6" s="2106"/>
      <c r="K6" s="2105"/>
      <c r="L6" s="2308"/>
    </row>
    <row r="7" spans="1:15" ht="32.25" customHeight="1" x14ac:dyDescent="0.3">
      <c r="A7" s="537" t="s">
        <v>3</v>
      </c>
      <c r="B7" s="2001"/>
      <c r="C7" s="2002"/>
      <c r="D7" s="2006"/>
      <c r="E7" s="2064"/>
      <c r="F7" s="2261"/>
      <c r="G7" s="2064"/>
      <c r="H7" s="2064"/>
      <c r="I7" s="2060"/>
      <c r="J7" s="2064"/>
      <c r="K7" s="2060"/>
      <c r="L7" s="1985"/>
    </row>
    <row r="8" spans="1:15" ht="23.25" customHeight="1" thickBot="1" x14ac:dyDescent="0.35">
      <c r="A8" s="522"/>
      <c r="B8" s="2003"/>
      <c r="C8" s="2004"/>
      <c r="D8" s="2007"/>
      <c r="E8" s="410" t="s">
        <v>4</v>
      </c>
      <c r="F8" s="412" t="s">
        <v>4</v>
      </c>
      <c r="G8" s="1015" t="s">
        <v>4</v>
      </c>
      <c r="H8" s="410" t="s">
        <v>4</v>
      </c>
      <c r="I8" s="412" t="s">
        <v>4</v>
      </c>
      <c r="J8" s="410" t="s">
        <v>4</v>
      </c>
      <c r="K8" s="412" t="s">
        <v>4</v>
      </c>
      <c r="L8" s="1855" t="s">
        <v>4</v>
      </c>
    </row>
    <row r="9" spans="1:15" ht="25.5" customHeight="1" thickTop="1" thickBot="1" x14ac:dyDescent="0.35">
      <c r="A9" s="538" t="s">
        <v>141</v>
      </c>
      <c r="B9" s="166"/>
      <c r="C9" s="206"/>
      <c r="D9" s="207"/>
      <c r="E9" s="283">
        <f t="shared" ref="E9:F9" si="0">SUM(E10:E11)</f>
        <v>33546.850000000006</v>
      </c>
      <c r="F9" s="271">
        <f t="shared" si="0"/>
        <v>32052.780000000002</v>
      </c>
      <c r="G9" s="156">
        <f t="shared" ref="G9" si="1">SUM(G10:G11)</f>
        <v>48560</v>
      </c>
      <c r="H9" s="156">
        <f t="shared" ref="H9" si="2">SUM(H10:H11)</f>
        <v>103560</v>
      </c>
      <c r="I9" s="542">
        <f t="shared" ref="I9" si="3">SUM(I10:I11)</f>
        <v>103560</v>
      </c>
      <c r="J9" s="156">
        <f t="shared" ref="J9" si="4">SUM(J10:J11)</f>
        <v>103560</v>
      </c>
      <c r="K9" s="542">
        <f t="shared" ref="K9" si="5">SUM(K10:K11)</f>
        <v>103560</v>
      </c>
      <c r="L9" s="1856">
        <f t="shared" ref="L9" si="6">SUM(L10:L11)</f>
        <v>0</v>
      </c>
    </row>
    <row r="10" spans="1:15" ht="20.25" customHeight="1" thickTop="1" x14ac:dyDescent="0.3">
      <c r="A10" s="539" t="s">
        <v>142</v>
      </c>
      <c r="B10" s="2302" t="s">
        <v>143</v>
      </c>
      <c r="C10" s="2236"/>
      <c r="D10" s="2303"/>
      <c r="E10" s="346">
        <f>SUM(E17,E35)</f>
        <v>32052.600000000002</v>
      </c>
      <c r="F10" s="406">
        <f>SUM(F17,F35)</f>
        <v>32052.780000000002</v>
      </c>
      <c r="G10" s="1676">
        <f>SUM(G21,G35)</f>
        <v>32260</v>
      </c>
      <c r="H10" s="1676">
        <f>SUM(H21,H35)</f>
        <v>32260</v>
      </c>
      <c r="I10" s="1668">
        <f>SUM(I17,I35)</f>
        <v>32260</v>
      </c>
      <c r="J10" s="1676">
        <f>SUM(J17,J35)</f>
        <v>32260</v>
      </c>
      <c r="K10" s="1668">
        <f>SUM(K17,K35)</f>
        <v>32260</v>
      </c>
      <c r="L10" s="1857">
        <f t="shared" ref="L10" si="7">SUM(L17,L35)</f>
        <v>0</v>
      </c>
    </row>
    <row r="11" spans="1:15" ht="33" customHeight="1" thickBot="1" x14ac:dyDescent="0.35">
      <c r="A11" s="657" t="s">
        <v>144</v>
      </c>
      <c r="B11" s="2305" t="s">
        <v>240</v>
      </c>
      <c r="C11" s="2306"/>
      <c r="D11" s="2306"/>
      <c r="E11" s="658">
        <f t="shared" ref="E11:F11" si="8">SUM(E18)</f>
        <v>1494.25</v>
      </c>
      <c r="F11" s="659">
        <f t="shared" si="8"/>
        <v>0</v>
      </c>
      <c r="G11" s="1677">
        <f>SUM(G18,G28)</f>
        <v>16300</v>
      </c>
      <c r="H11" s="1677">
        <f>SUM(H18,H28)</f>
        <v>71300</v>
      </c>
      <c r="I11" s="1669">
        <f>SUM(I18,I28)</f>
        <v>71300</v>
      </c>
      <c r="J11" s="1677">
        <f>SUM(J18,J28)</f>
        <v>71300</v>
      </c>
      <c r="K11" s="1669">
        <f>SUM(K18,K28)</f>
        <v>71300</v>
      </c>
      <c r="L11" s="1858">
        <f t="shared" ref="L11" si="9">SUM(L18,L28)</f>
        <v>0</v>
      </c>
    </row>
    <row r="12" spans="1:15" s="45" customFormat="1" ht="16.2" thickTop="1" x14ac:dyDescent="0.3">
      <c r="A12" s="199"/>
      <c r="B12" s="173"/>
      <c r="C12" s="204"/>
      <c r="D12" s="204"/>
      <c r="E12" s="155"/>
      <c r="F12" s="267"/>
      <c r="G12" s="155"/>
      <c r="H12" s="474"/>
      <c r="I12" s="474"/>
      <c r="J12" s="474"/>
      <c r="K12" s="474"/>
      <c r="L12" s="155"/>
    </row>
    <row r="13" spans="1:15" s="110" customFormat="1" ht="36" customHeight="1" thickBot="1" x14ac:dyDescent="0.4">
      <c r="A13" s="1972" t="s">
        <v>324</v>
      </c>
      <c r="B13" s="1973"/>
      <c r="C13" s="1973"/>
      <c r="D13" s="1973"/>
      <c r="E13" s="1974"/>
      <c r="F13" s="1974"/>
      <c r="G13" s="496"/>
      <c r="H13" s="497"/>
      <c r="I13" s="497"/>
      <c r="J13" s="497"/>
      <c r="K13" s="497"/>
      <c r="L13" s="496"/>
      <c r="M13" s="423"/>
      <c r="N13" s="423"/>
    </row>
    <row r="14" spans="1:15" ht="69.75" customHeight="1" thickTop="1" x14ac:dyDescent="0.3">
      <c r="A14" s="1981" t="s">
        <v>328</v>
      </c>
      <c r="B14" s="1975" t="s">
        <v>327</v>
      </c>
      <c r="C14" s="1976"/>
      <c r="D14" s="2036" t="s">
        <v>2</v>
      </c>
      <c r="E14" s="467" t="s">
        <v>472</v>
      </c>
      <c r="F14" s="846" t="s">
        <v>796</v>
      </c>
      <c r="G14" s="468" t="s">
        <v>777</v>
      </c>
      <c r="H14" s="1667" t="s">
        <v>782</v>
      </c>
      <c r="I14" s="1657" t="s">
        <v>783</v>
      </c>
      <c r="J14" s="468" t="s">
        <v>828</v>
      </c>
      <c r="K14" s="1214" t="s">
        <v>839</v>
      </c>
      <c r="L14" s="1682" t="s">
        <v>840</v>
      </c>
    </row>
    <row r="15" spans="1:15" ht="16.2" customHeight="1" thickBot="1" x14ac:dyDescent="0.35">
      <c r="A15" s="1982"/>
      <c r="B15" s="1977"/>
      <c r="C15" s="1978"/>
      <c r="D15" s="2007"/>
      <c r="E15" s="148" t="s">
        <v>4</v>
      </c>
      <c r="F15" s="148" t="s">
        <v>4</v>
      </c>
      <c r="G15" s="241" t="s">
        <v>4</v>
      </c>
      <c r="H15" s="241" t="s">
        <v>4</v>
      </c>
      <c r="I15" s="784" t="s">
        <v>365</v>
      </c>
      <c r="J15" s="241" t="s">
        <v>365</v>
      </c>
      <c r="K15" s="784" t="s">
        <v>365</v>
      </c>
      <c r="L15" s="1689" t="s">
        <v>4</v>
      </c>
    </row>
    <row r="16" spans="1:15" s="110" customFormat="1" ht="16.8" thickTop="1" thickBot="1" x14ac:dyDescent="0.35">
      <c r="A16" s="2027" t="s">
        <v>324</v>
      </c>
      <c r="B16" s="2028"/>
      <c r="C16" s="2028"/>
      <c r="D16" s="2028"/>
      <c r="E16" s="397">
        <f>SUM(E17,E18)</f>
        <v>8491.7900000000009</v>
      </c>
      <c r="F16" s="397">
        <f t="shared" ref="F16" si="10">SUM(F17:F18)</f>
        <v>6762.29</v>
      </c>
      <c r="G16" s="1599">
        <f t="shared" ref="G16:I16" si="11">SUM(G17:G18)</f>
        <v>8130</v>
      </c>
      <c r="H16" s="1599">
        <f t="shared" ref="H16" si="12">SUM(H17:H18)</f>
        <v>8130</v>
      </c>
      <c r="I16" s="841">
        <f t="shared" si="11"/>
        <v>8130</v>
      </c>
      <c r="J16" s="1599">
        <f t="shared" ref="J16" si="13">SUM(J17:J18)</f>
        <v>8130</v>
      </c>
      <c r="K16" s="841">
        <f t="shared" ref="K16" si="14">SUM(K17:K18)</f>
        <v>8130</v>
      </c>
      <c r="L16" s="1859">
        <f t="shared" ref="L16" si="15">SUM(L17:L18)</f>
        <v>0</v>
      </c>
    </row>
    <row r="17" spans="1:13" ht="21" customHeight="1" thickTop="1" x14ac:dyDescent="0.3">
      <c r="A17" s="605" t="s">
        <v>142</v>
      </c>
      <c r="B17" s="2304" t="s">
        <v>143</v>
      </c>
      <c r="C17" s="2236"/>
      <c r="D17" s="2303"/>
      <c r="E17" s="407">
        <f t="shared" ref="E17:F17" si="16">SUM(E21)</f>
        <v>6997.54</v>
      </c>
      <c r="F17" s="407">
        <f t="shared" si="16"/>
        <v>6762.29</v>
      </c>
      <c r="G17" s="100">
        <f t="shared" ref="G17:I17" si="17">SUM(G21)</f>
        <v>6830</v>
      </c>
      <c r="H17" s="100">
        <f t="shared" ref="H17" si="18">SUM(H21)</f>
        <v>6830</v>
      </c>
      <c r="I17" s="851">
        <f t="shared" si="17"/>
        <v>6830</v>
      </c>
      <c r="J17" s="100">
        <f t="shared" ref="J17:K17" si="19">SUM(J21)</f>
        <v>6830</v>
      </c>
      <c r="K17" s="851">
        <f t="shared" si="19"/>
        <v>6830</v>
      </c>
      <c r="L17" s="1860">
        <v>0</v>
      </c>
    </row>
    <row r="18" spans="1:13" ht="34.5" customHeight="1" x14ac:dyDescent="0.3">
      <c r="A18" s="586" t="s">
        <v>144</v>
      </c>
      <c r="B18" s="2299" t="s">
        <v>240</v>
      </c>
      <c r="C18" s="2300"/>
      <c r="D18" s="2300"/>
      <c r="E18" s="393">
        <f>SUM(E19:E20)</f>
        <v>1494.25</v>
      </c>
      <c r="F18" s="393">
        <f t="shared" ref="F18" si="20">SUM(F20:F20)</f>
        <v>0</v>
      </c>
      <c r="G18" s="91">
        <f t="shared" ref="G18:I18" si="21">SUM(G20:G20)</f>
        <v>1300</v>
      </c>
      <c r="H18" s="91">
        <f t="shared" ref="H18" si="22">SUM(H20:H20)</f>
        <v>1300</v>
      </c>
      <c r="I18" s="820">
        <f t="shared" si="21"/>
        <v>1300</v>
      </c>
      <c r="J18" s="91">
        <f t="shared" ref="J18" si="23">SUM(J20:J20)</f>
        <v>1300</v>
      </c>
      <c r="K18" s="820">
        <f t="shared" ref="K18" si="24">SUM(K20:K20)</f>
        <v>1300</v>
      </c>
      <c r="L18" s="1861">
        <f t="shared" ref="L18" si="25">SUM(L20:L20)</f>
        <v>0</v>
      </c>
    </row>
    <row r="19" spans="1:13" ht="31.5" customHeight="1" x14ac:dyDescent="0.3">
      <c r="A19" s="734"/>
      <c r="B19" s="513" t="s">
        <v>439</v>
      </c>
      <c r="C19" s="735">
        <v>632</v>
      </c>
      <c r="D19" s="139" t="s">
        <v>716</v>
      </c>
      <c r="E19" s="450">
        <v>300.60000000000002</v>
      </c>
      <c r="F19" s="450">
        <v>0</v>
      </c>
      <c r="G19" s="1674">
        <v>0</v>
      </c>
      <c r="H19" s="1674">
        <v>0</v>
      </c>
      <c r="I19" s="852">
        <v>0</v>
      </c>
      <c r="J19" s="1674">
        <v>0</v>
      </c>
      <c r="K19" s="852">
        <v>0</v>
      </c>
      <c r="L19" s="1862"/>
    </row>
    <row r="20" spans="1:13" ht="29.25" customHeight="1" x14ac:dyDescent="0.3">
      <c r="A20" s="734"/>
      <c r="B20" s="513" t="s">
        <v>439</v>
      </c>
      <c r="C20" s="735">
        <v>642</v>
      </c>
      <c r="D20" s="139" t="s">
        <v>540</v>
      </c>
      <c r="E20" s="450">
        <v>1193.6500000000001</v>
      </c>
      <c r="F20" s="450">
        <v>0</v>
      </c>
      <c r="G20" s="1674">
        <v>1300</v>
      </c>
      <c r="H20" s="1674">
        <v>1300</v>
      </c>
      <c r="I20" s="852">
        <v>1300</v>
      </c>
      <c r="J20" s="1674">
        <v>1300</v>
      </c>
      <c r="K20" s="852">
        <v>1300</v>
      </c>
      <c r="L20" s="1862"/>
    </row>
    <row r="21" spans="1:13" x14ac:dyDescent="0.3">
      <c r="A21" s="655" t="s">
        <v>142</v>
      </c>
      <c r="B21" s="2297" t="s">
        <v>338</v>
      </c>
      <c r="C21" s="2298"/>
      <c r="D21" s="2298"/>
      <c r="E21" s="407">
        <f t="shared" ref="E21:L21" si="26">SUM(E22:E22)</f>
        <v>6997.54</v>
      </c>
      <c r="F21" s="395">
        <f t="shared" si="26"/>
        <v>6762.29</v>
      </c>
      <c r="G21" s="308">
        <f t="shared" si="26"/>
        <v>6830</v>
      </c>
      <c r="H21" s="308">
        <f t="shared" si="26"/>
        <v>6830</v>
      </c>
      <c r="I21" s="853">
        <f t="shared" si="26"/>
        <v>6830</v>
      </c>
      <c r="J21" s="308">
        <f t="shared" si="26"/>
        <v>6830</v>
      </c>
      <c r="K21" s="853">
        <f t="shared" si="26"/>
        <v>6830</v>
      </c>
      <c r="L21" s="1863">
        <f t="shared" si="26"/>
        <v>0</v>
      </c>
    </row>
    <row r="22" spans="1:13" ht="30.75" customHeight="1" thickBot="1" x14ac:dyDescent="0.35">
      <c r="A22" s="736"/>
      <c r="B22" s="737" t="s">
        <v>440</v>
      </c>
      <c r="C22" s="738">
        <v>651</v>
      </c>
      <c r="D22" s="1129" t="s">
        <v>538</v>
      </c>
      <c r="E22" s="739">
        <v>6997.54</v>
      </c>
      <c r="F22" s="739">
        <v>6762.29</v>
      </c>
      <c r="G22" s="1671">
        <v>6830</v>
      </c>
      <c r="H22" s="1671">
        <v>6830</v>
      </c>
      <c r="I22" s="854">
        <v>6830</v>
      </c>
      <c r="J22" s="1671">
        <v>6830</v>
      </c>
      <c r="K22" s="854">
        <v>6830</v>
      </c>
      <c r="L22" s="1864"/>
    </row>
    <row r="23" spans="1:13" ht="15" thickTop="1" x14ac:dyDescent="0.3">
      <c r="A23" s="46"/>
      <c r="B23" s="47"/>
      <c r="C23" s="48"/>
      <c r="D23" s="49"/>
      <c r="E23" s="140"/>
      <c r="F23" s="284"/>
      <c r="G23" s="140"/>
      <c r="H23" s="485"/>
      <c r="I23" s="485"/>
      <c r="J23" s="485"/>
      <c r="K23" s="485"/>
      <c r="L23" s="140"/>
      <c r="M23" s="121"/>
    </row>
    <row r="24" spans="1:13" ht="18.600000000000001" thickBot="1" x14ac:dyDescent="0.4">
      <c r="A24" s="1972" t="s">
        <v>707</v>
      </c>
      <c r="B24" s="1973"/>
      <c r="C24" s="1973"/>
      <c r="D24" s="1973"/>
      <c r="E24" s="1974"/>
      <c r="F24" s="1974"/>
      <c r="G24" s="496"/>
      <c r="H24" s="497"/>
      <c r="I24" s="497"/>
      <c r="J24" s="497"/>
      <c r="K24" s="497"/>
      <c r="L24" s="496"/>
      <c r="M24" s="121"/>
    </row>
    <row r="25" spans="1:13" ht="68.25" customHeight="1" thickTop="1" x14ac:dyDescent="0.3">
      <c r="A25" s="1981" t="s">
        <v>328</v>
      </c>
      <c r="B25" s="1975" t="s">
        <v>327</v>
      </c>
      <c r="C25" s="1976"/>
      <c r="D25" s="2036" t="s">
        <v>2</v>
      </c>
      <c r="E25" s="467" t="s">
        <v>472</v>
      </c>
      <c r="F25" s="846" t="s">
        <v>796</v>
      </c>
      <c r="G25" s="468" t="s">
        <v>777</v>
      </c>
      <c r="H25" s="1667" t="s">
        <v>782</v>
      </c>
      <c r="I25" s="1657" t="s">
        <v>783</v>
      </c>
      <c r="J25" s="468" t="s">
        <v>828</v>
      </c>
      <c r="K25" s="1214" t="s">
        <v>839</v>
      </c>
      <c r="L25" s="1682" t="s">
        <v>840</v>
      </c>
      <c r="M25" s="121"/>
    </row>
    <row r="26" spans="1:13" ht="15.75" customHeight="1" thickBot="1" x14ac:dyDescent="0.35">
      <c r="A26" s="1982"/>
      <c r="B26" s="1977"/>
      <c r="C26" s="1978"/>
      <c r="D26" s="2007"/>
      <c r="E26" s="148" t="s">
        <v>4</v>
      </c>
      <c r="F26" s="148" t="s">
        <v>4</v>
      </c>
      <c r="G26" s="241" t="s">
        <v>4</v>
      </c>
      <c r="H26" s="241" t="s">
        <v>4</v>
      </c>
      <c r="I26" s="784" t="s">
        <v>365</v>
      </c>
      <c r="J26" s="241" t="s">
        <v>365</v>
      </c>
      <c r="K26" s="784" t="s">
        <v>365</v>
      </c>
      <c r="L26" s="1689" t="s">
        <v>4</v>
      </c>
      <c r="M26" s="121"/>
    </row>
    <row r="27" spans="1:13" ht="16.8" thickTop="1" thickBot="1" x14ac:dyDescent="0.35">
      <c r="A27" s="2027" t="s">
        <v>707</v>
      </c>
      <c r="B27" s="2310"/>
      <c r="C27" s="2310"/>
      <c r="D27" s="2310"/>
      <c r="E27" s="397">
        <f t="shared" ref="E27:F27" si="27">SUM(E29:E29)</f>
        <v>0</v>
      </c>
      <c r="F27" s="397">
        <f t="shared" si="27"/>
        <v>0</v>
      </c>
      <c r="G27" s="1599">
        <f t="shared" ref="G27:H27" si="28">SUM(G29:G29)</f>
        <v>15000</v>
      </c>
      <c r="H27" s="1599">
        <f t="shared" si="28"/>
        <v>70000</v>
      </c>
      <c r="I27" s="841">
        <f t="shared" ref="I27" si="29">SUM(I29:I29)</f>
        <v>70000</v>
      </c>
      <c r="J27" s="1599">
        <f t="shared" ref="J27" si="30">SUM(J29:J29)</f>
        <v>70000</v>
      </c>
      <c r="K27" s="841">
        <f t="shared" ref="K27" si="31">SUM(K29:K29)</f>
        <v>70000</v>
      </c>
      <c r="L27" s="1859">
        <f t="shared" ref="L27" si="32">SUM(L29:L29)</f>
        <v>0</v>
      </c>
      <c r="M27" s="121"/>
    </row>
    <row r="28" spans="1:13" ht="28.5" customHeight="1" thickTop="1" x14ac:dyDescent="0.3">
      <c r="A28" s="656" t="s">
        <v>144</v>
      </c>
      <c r="B28" s="2311" t="s">
        <v>709</v>
      </c>
      <c r="C28" s="2312"/>
      <c r="D28" s="2313"/>
      <c r="E28" s="347">
        <f t="shared" ref="E28:L28" si="33">SUM(E29:E29)</f>
        <v>0</v>
      </c>
      <c r="F28" s="347">
        <f t="shared" si="33"/>
        <v>0</v>
      </c>
      <c r="G28" s="1670">
        <f t="shared" si="33"/>
        <v>15000</v>
      </c>
      <c r="H28" s="1670">
        <f t="shared" si="33"/>
        <v>70000</v>
      </c>
      <c r="I28" s="1672">
        <f t="shared" si="33"/>
        <v>70000</v>
      </c>
      <c r="J28" s="1670">
        <f t="shared" si="33"/>
        <v>70000</v>
      </c>
      <c r="K28" s="1672">
        <f t="shared" si="33"/>
        <v>70000</v>
      </c>
      <c r="L28" s="1865">
        <f t="shared" si="33"/>
        <v>0</v>
      </c>
      <c r="M28" s="121"/>
    </row>
    <row r="29" spans="1:13" ht="32.25" customHeight="1" thickBot="1" x14ac:dyDescent="0.35">
      <c r="A29" s="770"/>
      <c r="B29" s="808" t="s">
        <v>439</v>
      </c>
      <c r="C29" s="1678" t="s">
        <v>620</v>
      </c>
      <c r="D29" s="1666" t="s">
        <v>790</v>
      </c>
      <c r="E29" s="1679">
        <v>0</v>
      </c>
      <c r="F29" s="1679">
        <v>0</v>
      </c>
      <c r="G29" s="1680">
        <v>15000</v>
      </c>
      <c r="H29" s="1680">
        <v>70000</v>
      </c>
      <c r="I29" s="1681">
        <v>70000</v>
      </c>
      <c r="J29" s="1680">
        <v>70000</v>
      </c>
      <c r="K29" s="1681">
        <v>70000</v>
      </c>
      <c r="L29" s="1866"/>
      <c r="M29" s="121"/>
    </row>
    <row r="30" spans="1:13" ht="15" thickTop="1" x14ac:dyDescent="0.3">
      <c r="A30" s="694"/>
      <c r="B30" s="47"/>
      <c r="C30" s="48"/>
      <c r="D30" s="49"/>
      <c r="E30" s="140"/>
      <c r="F30" s="284"/>
      <c r="G30" s="140"/>
      <c r="H30" s="485"/>
      <c r="I30" s="485"/>
      <c r="J30" s="485"/>
      <c r="K30" s="485"/>
      <c r="L30" s="140"/>
      <c r="M30" s="121"/>
    </row>
    <row r="31" spans="1:13" s="110" customFormat="1" ht="18.600000000000001" thickBot="1" x14ac:dyDescent="0.4">
      <c r="A31" s="1972" t="s">
        <v>330</v>
      </c>
      <c r="B31" s="1973"/>
      <c r="C31" s="1973"/>
      <c r="D31" s="1973"/>
      <c r="E31" s="1974"/>
      <c r="F31" s="1974"/>
      <c r="G31" s="496"/>
      <c r="H31" s="497"/>
      <c r="I31" s="497"/>
      <c r="J31" s="497"/>
      <c r="K31" s="497"/>
      <c r="L31" s="496"/>
    </row>
    <row r="32" spans="1:13" ht="60.75" customHeight="1" thickTop="1" x14ac:dyDescent="0.3">
      <c r="A32" s="1981" t="s">
        <v>328</v>
      </c>
      <c r="B32" s="1975" t="s">
        <v>327</v>
      </c>
      <c r="C32" s="1976"/>
      <c r="D32" s="2036" t="s">
        <v>2</v>
      </c>
      <c r="E32" s="467" t="s">
        <v>472</v>
      </c>
      <c r="F32" s="846" t="s">
        <v>796</v>
      </c>
      <c r="G32" s="468" t="s">
        <v>777</v>
      </c>
      <c r="H32" s="1667" t="s">
        <v>782</v>
      </c>
      <c r="I32" s="1657" t="s">
        <v>783</v>
      </c>
      <c r="J32" s="468" t="s">
        <v>828</v>
      </c>
      <c r="K32" s="1214" t="s">
        <v>839</v>
      </c>
      <c r="L32" s="1682" t="s">
        <v>840</v>
      </c>
    </row>
    <row r="33" spans="1:12" ht="17.25" customHeight="1" thickBot="1" x14ac:dyDescent="0.35">
      <c r="A33" s="1982"/>
      <c r="B33" s="1977"/>
      <c r="C33" s="1978"/>
      <c r="D33" s="2007"/>
      <c r="E33" s="148" t="s">
        <v>4</v>
      </c>
      <c r="F33" s="148" t="s">
        <v>4</v>
      </c>
      <c r="G33" s="241" t="s">
        <v>4</v>
      </c>
      <c r="H33" s="241" t="s">
        <v>4</v>
      </c>
      <c r="I33" s="784" t="s">
        <v>4</v>
      </c>
      <c r="J33" s="241" t="s">
        <v>4</v>
      </c>
      <c r="K33" s="784" t="s">
        <v>4</v>
      </c>
      <c r="L33" s="1689" t="s">
        <v>4</v>
      </c>
    </row>
    <row r="34" spans="1:12" s="110" customFormat="1" ht="16.8" thickTop="1" thickBot="1" x14ac:dyDescent="0.35">
      <c r="A34" s="2027" t="s">
        <v>330</v>
      </c>
      <c r="B34" s="2310"/>
      <c r="C34" s="2310"/>
      <c r="D34" s="2310"/>
      <c r="E34" s="397">
        <f t="shared" ref="E34:F34" si="34">SUM(E36:E36)</f>
        <v>25055.06</v>
      </c>
      <c r="F34" s="397">
        <f t="shared" si="34"/>
        <v>25290.49</v>
      </c>
      <c r="G34" s="1599">
        <f t="shared" ref="G34" si="35">SUM(G36:G36)</f>
        <v>25430</v>
      </c>
      <c r="H34" s="1599">
        <f t="shared" ref="H34" si="36">SUM(H36:H36)</f>
        <v>25430</v>
      </c>
      <c r="I34" s="841">
        <f t="shared" ref="I34" si="37">SUM(I36:I36)</f>
        <v>25430</v>
      </c>
      <c r="J34" s="1599">
        <f t="shared" ref="J34" si="38">SUM(J36:J36)</f>
        <v>25430</v>
      </c>
      <c r="K34" s="841">
        <f t="shared" ref="K34" si="39">SUM(K36:K36)</f>
        <v>25430</v>
      </c>
      <c r="L34" s="1859">
        <f t="shared" ref="L34" si="40">SUM(L36:L36)</f>
        <v>0</v>
      </c>
    </row>
    <row r="35" spans="1:12" ht="15" thickTop="1" x14ac:dyDescent="0.3">
      <c r="A35" s="656" t="s">
        <v>142</v>
      </c>
      <c r="B35" s="2309" t="s">
        <v>143</v>
      </c>
      <c r="C35" s="2236"/>
      <c r="D35" s="2303"/>
      <c r="E35" s="347">
        <f t="shared" ref="E35:L35" si="41">SUM(E36:E36)</f>
        <v>25055.06</v>
      </c>
      <c r="F35" s="347">
        <f t="shared" si="41"/>
        <v>25290.49</v>
      </c>
      <c r="G35" s="1670">
        <f t="shared" si="41"/>
        <v>25430</v>
      </c>
      <c r="H35" s="1670">
        <f t="shared" si="41"/>
        <v>25430</v>
      </c>
      <c r="I35" s="1672">
        <f t="shared" si="41"/>
        <v>25430</v>
      </c>
      <c r="J35" s="1670">
        <f t="shared" si="41"/>
        <v>25430</v>
      </c>
      <c r="K35" s="1672">
        <f t="shared" si="41"/>
        <v>25430</v>
      </c>
      <c r="L35" s="1865">
        <f t="shared" si="41"/>
        <v>0</v>
      </c>
    </row>
    <row r="36" spans="1:12" ht="29.25" customHeight="1" thickBot="1" x14ac:dyDescent="0.35">
      <c r="A36" s="770"/>
      <c r="B36" s="771" t="s">
        <v>440</v>
      </c>
      <c r="C36" s="738">
        <v>821</v>
      </c>
      <c r="D36" s="1129" t="s">
        <v>539</v>
      </c>
      <c r="E36" s="739">
        <v>25055.06</v>
      </c>
      <c r="F36" s="739">
        <v>25290.49</v>
      </c>
      <c r="G36" s="1671">
        <v>25430</v>
      </c>
      <c r="H36" s="1671">
        <v>25430</v>
      </c>
      <c r="I36" s="854">
        <v>25430</v>
      </c>
      <c r="J36" s="1671">
        <v>25430</v>
      </c>
      <c r="K36" s="854">
        <v>25430</v>
      </c>
      <c r="L36" s="1864"/>
    </row>
    <row r="37" spans="1:12" ht="15" thickTop="1" x14ac:dyDescent="0.3"/>
  </sheetData>
  <mergeCells count="34">
    <mergeCell ref="B28:D28"/>
    <mergeCell ref="A24:F24"/>
    <mergeCell ref="A25:A26"/>
    <mergeCell ref="B25:C26"/>
    <mergeCell ref="D25:D26"/>
    <mergeCell ref="A27:D27"/>
    <mergeCell ref="B35:D35"/>
    <mergeCell ref="A34:D34"/>
    <mergeCell ref="A31:F31"/>
    <mergeCell ref="A32:A33"/>
    <mergeCell ref="B32:C33"/>
    <mergeCell ref="D32:D33"/>
    <mergeCell ref="J5:J7"/>
    <mergeCell ref="A3:L3"/>
    <mergeCell ref="I5:I7"/>
    <mergeCell ref="A4:D4"/>
    <mergeCell ref="G5:G7"/>
    <mergeCell ref="H5:H7"/>
    <mergeCell ref="L5:L7"/>
    <mergeCell ref="K5:K7"/>
    <mergeCell ref="B21:D21"/>
    <mergeCell ref="A13:F13"/>
    <mergeCell ref="B18:D18"/>
    <mergeCell ref="F5:F7"/>
    <mergeCell ref="E5:E7"/>
    <mergeCell ref="B5:C8"/>
    <mergeCell ref="D5:D8"/>
    <mergeCell ref="D14:D15"/>
    <mergeCell ref="B10:D10"/>
    <mergeCell ref="B17:D17"/>
    <mergeCell ref="B11:D11"/>
    <mergeCell ref="A16:D16"/>
    <mergeCell ref="A14:A15"/>
    <mergeCell ref="B14:C15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opLeftCell="A70" zoomScaleNormal="100" zoomScaleSheetLayoutView="100" workbookViewId="0">
      <pane xSplit="4" topLeftCell="E1" activePane="topRight" state="frozen"/>
      <selection pane="topRight" activeCell="A75" sqref="A75:XFD76"/>
    </sheetView>
  </sheetViews>
  <sheetFormatPr defaultRowHeight="14.4" x14ac:dyDescent="0.3"/>
  <cols>
    <col min="1" max="1" width="6.5546875" customWidth="1"/>
    <col min="2" max="3" width="8" customWidth="1"/>
    <col min="4" max="4" width="34.6640625" customWidth="1"/>
    <col min="5" max="6" width="13.33203125" style="101" customWidth="1"/>
    <col min="7" max="7" width="14.44140625" customWidth="1"/>
    <col min="8" max="11" width="13.5546875" customWidth="1"/>
    <col min="12" max="12" width="11.88671875" style="101" customWidth="1"/>
    <col min="13" max="13" width="9.88671875" customWidth="1"/>
  </cols>
  <sheetData>
    <row r="1" spans="1:15" ht="18.600000000000001" x14ac:dyDescent="0.3">
      <c r="A1" s="2" t="s">
        <v>145</v>
      </c>
      <c r="B1" s="3"/>
      <c r="C1" s="3"/>
      <c r="D1" s="3"/>
      <c r="E1" s="111"/>
      <c r="F1" s="111"/>
      <c r="G1" s="4"/>
      <c r="H1" s="4"/>
      <c r="I1" s="4"/>
      <c r="J1" s="4"/>
      <c r="K1" s="4"/>
      <c r="L1" s="106"/>
      <c r="M1" s="4"/>
    </row>
    <row r="2" spans="1:15" ht="15" thickBot="1" x14ac:dyDescent="0.35">
      <c r="A2" s="5"/>
      <c r="G2" s="79"/>
      <c r="H2" s="79"/>
      <c r="I2" s="79"/>
      <c r="J2" s="79"/>
      <c r="K2" s="79"/>
      <c r="L2" s="106"/>
      <c r="M2" s="79"/>
    </row>
    <row r="3" spans="1:15" ht="43.9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146"/>
      <c r="N3" s="147"/>
      <c r="O3" s="147"/>
    </row>
    <row r="4" spans="1:15" ht="77.25" customHeight="1" thickTop="1" thickBot="1" x14ac:dyDescent="0.5">
      <c r="A4" s="2314" t="s">
        <v>381</v>
      </c>
      <c r="B4" s="2315"/>
      <c r="C4" s="2315"/>
      <c r="D4" s="2315"/>
      <c r="E4" s="1877" t="s">
        <v>472</v>
      </c>
      <c r="F4" s="1869" t="s">
        <v>796</v>
      </c>
      <c r="G4" s="1878" t="s">
        <v>777</v>
      </c>
      <c r="H4" s="1870" t="s">
        <v>782</v>
      </c>
      <c r="I4" s="1878" t="s">
        <v>783</v>
      </c>
      <c r="J4" s="1657" t="s">
        <v>828</v>
      </c>
      <c r="K4" s="900" t="s">
        <v>839</v>
      </c>
      <c r="L4" s="1907" t="s">
        <v>840</v>
      </c>
    </row>
    <row r="5" spans="1:15" ht="15.6" customHeight="1" thickTop="1" x14ac:dyDescent="0.3">
      <c r="A5" s="521" t="s">
        <v>0</v>
      </c>
      <c r="B5" s="2053" t="s">
        <v>326</v>
      </c>
      <c r="C5" s="2054"/>
      <c r="D5" s="2057" t="s">
        <v>2</v>
      </c>
      <c r="E5" s="2106" t="s">
        <v>329</v>
      </c>
      <c r="F5" s="2105" t="s">
        <v>329</v>
      </c>
      <c r="G5" s="2106" t="s">
        <v>329</v>
      </c>
      <c r="H5" s="2105" t="s">
        <v>329</v>
      </c>
      <c r="I5" s="2106" t="s">
        <v>329</v>
      </c>
      <c r="J5" s="2316" t="s">
        <v>329</v>
      </c>
      <c r="K5" s="2318" t="s">
        <v>329</v>
      </c>
      <c r="L5" s="2317" t="s">
        <v>329</v>
      </c>
    </row>
    <row r="6" spans="1:15" ht="32.25" customHeight="1" x14ac:dyDescent="0.3">
      <c r="A6" s="521" t="s">
        <v>1</v>
      </c>
      <c r="B6" s="2053"/>
      <c r="C6" s="2054"/>
      <c r="D6" s="2057"/>
      <c r="E6" s="2106"/>
      <c r="F6" s="2105"/>
      <c r="G6" s="2106"/>
      <c r="H6" s="2105"/>
      <c r="I6" s="2106"/>
      <c r="J6" s="2060"/>
      <c r="K6" s="2064"/>
      <c r="L6" s="2317"/>
    </row>
    <row r="7" spans="1:15" ht="18.75" customHeight="1" thickBot="1" x14ac:dyDescent="0.35">
      <c r="A7" s="522" t="s">
        <v>405</v>
      </c>
      <c r="B7" s="2055"/>
      <c r="C7" s="2056"/>
      <c r="D7" s="2058"/>
      <c r="E7" s="410" t="s">
        <v>4</v>
      </c>
      <c r="F7" s="412" t="s">
        <v>4</v>
      </c>
      <c r="G7" s="1015" t="s">
        <v>4</v>
      </c>
      <c r="H7" s="541" t="s">
        <v>4</v>
      </c>
      <c r="I7" s="1015" t="s">
        <v>4</v>
      </c>
      <c r="J7" s="541" t="s">
        <v>4</v>
      </c>
      <c r="K7" s="1015" t="s">
        <v>4</v>
      </c>
      <c r="L7" s="1257" t="s">
        <v>4</v>
      </c>
    </row>
    <row r="8" spans="1:15" ht="21.75" customHeight="1" thickTop="1" thickBot="1" x14ac:dyDescent="0.35">
      <c r="A8" s="540" t="s">
        <v>146</v>
      </c>
      <c r="B8" s="179"/>
      <c r="C8" s="180"/>
      <c r="D8" s="181"/>
      <c r="E8" s="1024">
        <f t="shared" ref="E8:K8" si="0">SUM(E9:E20)</f>
        <v>74975.86</v>
      </c>
      <c r="F8" s="969">
        <f t="shared" si="0"/>
        <v>66482.2</v>
      </c>
      <c r="G8" s="1879">
        <f t="shared" si="0"/>
        <v>133562</v>
      </c>
      <c r="H8" s="812">
        <f t="shared" si="0"/>
        <v>133562</v>
      </c>
      <c r="I8" s="1879">
        <f t="shared" si="0"/>
        <v>133562</v>
      </c>
      <c r="J8" s="812">
        <f t="shared" si="0"/>
        <v>150502</v>
      </c>
      <c r="K8" s="1879">
        <f t="shared" si="0"/>
        <v>108211</v>
      </c>
      <c r="L8" s="1908">
        <f t="shared" ref="L8" si="1">SUM(L9:L20)</f>
        <v>-42291</v>
      </c>
    </row>
    <row r="9" spans="1:15" s="110" customFormat="1" ht="30" customHeight="1" thickTop="1" x14ac:dyDescent="0.3">
      <c r="A9" s="581" t="s">
        <v>147</v>
      </c>
      <c r="B9" s="2032" t="s">
        <v>148</v>
      </c>
      <c r="C9" s="2033"/>
      <c r="D9" s="2033"/>
      <c r="E9" s="1025">
        <f t="shared" ref="E9:F9" si="2">SUM(E30)</f>
        <v>18030</v>
      </c>
      <c r="F9" s="387">
        <f t="shared" si="2"/>
        <v>16487.330000000002</v>
      </c>
      <c r="G9" s="157">
        <f t="shared" ref="G9:J9" si="3">SUM(G30,G85)</f>
        <v>31910</v>
      </c>
      <c r="H9" s="696">
        <f t="shared" si="3"/>
        <v>31910</v>
      </c>
      <c r="I9" s="157">
        <f t="shared" si="3"/>
        <v>31910</v>
      </c>
      <c r="J9" s="696">
        <f t="shared" si="3"/>
        <v>31910</v>
      </c>
      <c r="K9" s="157">
        <f t="shared" ref="K9" si="4">SUM(K30,K85)</f>
        <v>29059</v>
      </c>
      <c r="L9" s="1302">
        <f t="shared" ref="L9" si="5">SUM(L30,L85)</f>
        <v>-2851</v>
      </c>
      <c r="M9" s="423"/>
    </row>
    <row r="10" spans="1:15" s="110" customFormat="1" x14ac:dyDescent="0.3">
      <c r="A10" s="582" t="s">
        <v>151</v>
      </c>
      <c r="B10" s="2248" t="s">
        <v>152</v>
      </c>
      <c r="C10" s="2249"/>
      <c r="D10" s="2249"/>
      <c r="E10" s="1020">
        <f>SUM(E40)</f>
        <v>7739.6600000000008</v>
      </c>
      <c r="F10" s="390">
        <f>SUM(F40)</f>
        <v>14212.1</v>
      </c>
      <c r="G10" s="192">
        <f t="shared" ref="G10:J10" si="6">SUM(G40,G88)</f>
        <v>10300</v>
      </c>
      <c r="H10" s="192">
        <f t="shared" si="6"/>
        <v>10300</v>
      </c>
      <c r="I10" s="192">
        <f t="shared" si="6"/>
        <v>10300</v>
      </c>
      <c r="J10" s="698">
        <f t="shared" si="6"/>
        <v>10300</v>
      </c>
      <c r="K10" s="192">
        <f t="shared" ref="K10" si="7">SUM(K40,K88)</f>
        <v>10300</v>
      </c>
      <c r="L10" s="1610">
        <f t="shared" ref="L10" si="8">SUM(L40,L88)</f>
        <v>0</v>
      </c>
      <c r="M10" s="423"/>
    </row>
    <row r="11" spans="1:15" s="110" customFormat="1" x14ac:dyDescent="0.3">
      <c r="A11" s="583" t="s">
        <v>153</v>
      </c>
      <c r="B11" s="2248" t="s">
        <v>154</v>
      </c>
      <c r="C11" s="2249"/>
      <c r="D11" s="2249"/>
      <c r="E11" s="1020">
        <f t="shared" ref="E11:J11" si="9">SUM(E45)</f>
        <v>0</v>
      </c>
      <c r="F11" s="390">
        <f t="shared" si="9"/>
        <v>0</v>
      </c>
      <c r="G11" s="192">
        <f t="shared" si="9"/>
        <v>1992</v>
      </c>
      <c r="H11" s="698">
        <f t="shared" si="9"/>
        <v>1992</v>
      </c>
      <c r="I11" s="192">
        <f t="shared" si="9"/>
        <v>1992</v>
      </c>
      <c r="J11" s="698">
        <f t="shared" si="9"/>
        <v>1992</v>
      </c>
      <c r="K11" s="192">
        <f t="shared" ref="K11" si="10">SUM(K45)</f>
        <v>1992</v>
      </c>
      <c r="L11" s="1610">
        <f t="shared" ref="L11" si="11">SUM(L45)</f>
        <v>0</v>
      </c>
      <c r="M11" s="423"/>
    </row>
    <row r="12" spans="1:15" s="110" customFormat="1" ht="48" customHeight="1" x14ac:dyDescent="0.3">
      <c r="A12" s="525" t="s">
        <v>156</v>
      </c>
      <c r="B12" s="2034" t="s">
        <v>157</v>
      </c>
      <c r="C12" s="2035"/>
      <c r="D12" s="2035"/>
      <c r="E12" s="1026">
        <f>SUM(E47,E88)</f>
        <v>14302.95</v>
      </c>
      <c r="F12" s="970">
        <f>SUM(F47,F88)</f>
        <v>16550.52</v>
      </c>
      <c r="G12" s="205">
        <f t="shared" ref="G12:J12" si="12">SUM(G47)</f>
        <v>23560</v>
      </c>
      <c r="H12" s="813">
        <f t="shared" si="12"/>
        <v>23560</v>
      </c>
      <c r="I12" s="205">
        <f t="shared" si="12"/>
        <v>23560</v>
      </c>
      <c r="J12" s="813">
        <f t="shared" si="12"/>
        <v>23560</v>
      </c>
      <c r="K12" s="205">
        <f t="shared" ref="K12" si="13">SUM(K47)</f>
        <v>23560</v>
      </c>
      <c r="L12" s="1571">
        <f t="shared" ref="L12" si="14">SUM(L47)</f>
        <v>0</v>
      </c>
      <c r="M12" s="423"/>
    </row>
    <row r="13" spans="1:15" s="110" customFormat="1" ht="14.4" customHeight="1" x14ac:dyDescent="0.3">
      <c r="A13" s="583" t="s">
        <v>158</v>
      </c>
      <c r="B13" s="2251" t="s">
        <v>159</v>
      </c>
      <c r="C13" s="2252"/>
      <c r="D13" s="2252"/>
      <c r="E13" s="1020">
        <f t="shared" ref="E13:J13" si="15">SUM(E53)</f>
        <v>189.99</v>
      </c>
      <c r="F13" s="390">
        <f t="shared" si="15"/>
        <v>540.44000000000005</v>
      </c>
      <c r="G13" s="192">
        <f t="shared" si="15"/>
        <v>2000</v>
      </c>
      <c r="H13" s="698">
        <f t="shared" si="15"/>
        <v>2000</v>
      </c>
      <c r="I13" s="192">
        <f t="shared" si="15"/>
        <v>2000</v>
      </c>
      <c r="J13" s="698">
        <f t="shared" si="15"/>
        <v>2000</v>
      </c>
      <c r="K13" s="192">
        <f t="shared" ref="K13" si="16">SUM(K53)</f>
        <v>2000</v>
      </c>
      <c r="L13" s="1610">
        <f t="shared" ref="L13" si="17">SUM(L53)</f>
        <v>0</v>
      </c>
    </row>
    <row r="14" spans="1:15" s="110" customFormat="1" ht="14.4" customHeight="1" x14ac:dyDescent="0.3">
      <c r="A14" s="525" t="s">
        <v>161</v>
      </c>
      <c r="B14" s="2034" t="s">
        <v>714</v>
      </c>
      <c r="C14" s="2035"/>
      <c r="D14" s="2035"/>
      <c r="E14" s="278">
        <f t="shared" ref="E14:J14" si="18">SUM(E56)</f>
        <v>3734</v>
      </c>
      <c r="F14" s="153">
        <f t="shared" si="18"/>
        <v>3462.7</v>
      </c>
      <c r="G14" s="161">
        <f t="shared" si="18"/>
        <v>0</v>
      </c>
      <c r="H14" s="697">
        <f t="shared" si="18"/>
        <v>0</v>
      </c>
      <c r="I14" s="161">
        <f t="shared" si="18"/>
        <v>0</v>
      </c>
      <c r="J14" s="697">
        <f t="shared" si="18"/>
        <v>0</v>
      </c>
      <c r="K14" s="161">
        <f t="shared" ref="K14" si="19">SUM(K56)</f>
        <v>0</v>
      </c>
      <c r="L14" s="1487">
        <f t="shared" ref="L14" si="20">SUM(L56)</f>
        <v>0</v>
      </c>
    </row>
    <row r="15" spans="1:15" s="110" customFormat="1" ht="14.4" customHeight="1" x14ac:dyDescent="0.3">
      <c r="A15" s="525" t="s">
        <v>162</v>
      </c>
      <c r="B15" s="2034" t="s">
        <v>163</v>
      </c>
      <c r="C15" s="2035"/>
      <c r="D15" s="2035"/>
      <c r="E15" s="278">
        <f t="shared" ref="E15:J15" si="21">SUM(E57)</f>
        <v>400.74</v>
      </c>
      <c r="F15" s="153">
        <f t="shared" si="21"/>
        <v>311.75</v>
      </c>
      <c r="G15" s="161">
        <f t="shared" si="21"/>
        <v>1000</v>
      </c>
      <c r="H15" s="697">
        <f t="shared" si="21"/>
        <v>1000</v>
      </c>
      <c r="I15" s="161">
        <f t="shared" si="21"/>
        <v>1000</v>
      </c>
      <c r="J15" s="697">
        <f t="shared" si="21"/>
        <v>1000</v>
      </c>
      <c r="K15" s="161">
        <f t="shared" ref="K15" si="22">SUM(K57)</f>
        <v>1000</v>
      </c>
      <c r="L15" s="1487">
        <f t="shared" ref="L15" si="23">SUM(L57)</f>
        <v>0</v>
      </c>
    </row>
    <row r="16" spans="1:15" s="110" customFormat="1" x14ac:dyDescent="0.3">
      <c r="A16" s="525" t="s">
        <v>164</v>
      </c>
      <c r="B16" s="2134" t="s">
        <v>165</v>
      </c>
      <c r="C16" s="2135"/>
      <c r="D16" s="2135"/>
      <c r="E16" s="278">
        <f>SUM(E59)</f>
        <v>2200</v>
      </c>
      <c r="F16" s="153">
        <f>SUM(F59)</f>
        <v>300</v>
      </c>
      <c r="G16" s="161">
        <f t="shared" ref="G16:J16" si="24">SUM(G59,G91)</f>
        <v>3100</v>
      </c>
      <c r="H16" s="697">
        <f t="shared" si="24"/>
        <v>3100</v>
      </c>
      <c r="I16" s="161">
        <f t="shared" si="24"/>
        <v>3100</v>
      </c>
      <c r="J16" s="697">
        <f t="shared" si="24"/>
        <v>3100</v>
      </c>
      <c r="K16" s="161">
        <f t="shared" ref="K16" si="25">SUM(K59,K91)</f>
        <v>3100</v>
      </c>
      <c r="L16" s="1487">
        <f t="shared" ref="L16" si="26">SUM(L59,L91)</f>
        <v>0</v>
      </c>
    </row>
    <row r="17" spans="1:14" s="110" customFormat="1" x14ac:dyDescent="0.3">
      <c r="A17" s="602" t="s">
        <v>166</v>
      </c>
      <c r="B17" s="2134" t="s">
        <v>167</v>
      </c>
      <c r="C17" s="2135"/>
      <c r="D17" s="2135"/>
      <c r="E17" s="1020">
        <f t="shared" ref="E17:J17" si="27">SUM(E63)</f>
        <v>7443.8</v>
      </c>
      <c r="F17" s="390">
        <f t="shared" si="27"/>
        <v>4489</v>
      </c>
      <c r="G17" s="192">
        <f t="shared" si="27"/>
        <v>8000</v>
      </c>
      <c r="H17" s="698">
        <f t="shared" si="27"/>
        <v>8000</v>
      </c>
      <c r="I17" s="192">
        <f t="shared" si="27"/>
        <v>8000</v>
      </c>
      <c r="J17" s="698">
        <f t="shared" si="27"/>
        <v>8000</v>
      </c>
      <c r="K17" s="192">
        <f t="shared" ref="K17" si="28">SUM(K63)</f>
        <v>8000</v>
      </c>
      <c r="L17" s="1610">
        <f t="shared" ref="L17" si="29">SUM(L63)</f>
        <v>0</v>
      </c>
    </row>
    <row r="18" spans="1:14" s="110" customFormat="1" x14ac:dyDescent="0.3">
      <c r="A18" s="525" t="s">
        <v>168</v>
      </c>
      <c r="B18" s="2134" t="s">
        <v>169</v>
      </c>
      <c r="C18" s="2135"/>
      <c r="D18" s="2135"/>
      <c r="E18" s="1020">
        <f t="shared" ref="E18:J18" si="30">SUM(E65)</f>
        <v>7344.52</v>
      </c>
      <c r="F18" s="390">
        <f t="shared" si="30"/>
        <v>9124.36</v>
      </c>
      <c r="G18" s="192">
        <f t="shared" si="30"/>
        <v>7600</v>
      </c>
      <c r="H18" s="698">
        <f t="shared" si="30"/>
        <v>7600</v>
      </c>
      <c r="I18" s="192">
        <f t="shared" si="30"/>
        <v>7600</v>
      </c>
      <c r="J18" s="698">
        <f t="shared" si="30"/>
        <v>7600</v>
      </c>
      <c r="K18" s="192">
        <f t="shared" ref="K18" si="31">SUM(K65)</f>
        <v>7600</v>
      </c>
      <c r="L18" s="1610">
        <f t="shared" ref="L18" si="32">SUM(L65)</f>
        <v>0</v>
      </c>
    </row>
    <row r="19" spans="1:14" s="110" customFormat="1" x14ac:dyDescent="0.3">
      <c r="A19" s="602" t="s">
        <v>350</v>
      </c>
      <c r="B19" s="2134" t="s">
        <v>7</v>
      </c>
      <c r="C19" s="2135"/>
      <c r="D19" s="2135"/>
      <c r="E19" s="1020">
        <f>SUM(E67)</f>
        <v>740</v>
      </c>
      <c r="F19" s="390">
        <f>SUM(F67)</f>
        <v>1004</v>
      </c>
      <c r="G19" s="192">
        <f>SUM(G67)</f>
        <v>0</v>
      </c>
      <c r="H19" s="698">
        <v>0</v>
      </c>
      <c r="I19" s="192">
        <f t="shared" ref="I19:L19" si="33">SUM(I67)</f>
        <v>0</v>
      </c>
      <c r="J19" s="698">
        <f t="shared" si="33"/>
        <v>1600</v>
      </c>
      <c r="K19" s="192">
        <f t="shared" si="33"/>
        <v>1600</v>
      </c>
      <c r="L19" s="1610">
        <f t="shared" si="33"/>
        <v>0</v>
      </c>
    </row>
    <row r="20" spans="1:14" s="110" customFormat="1" ht="15" thickBot="1" x14ac:dyDescent="0.35">
      <c r="A20" s="660" t="s">
        <v>350</v>
      </c>
      <c r="B20" s="2037" t="s">
        <v>7</v>
      </c>
      <c r="C20" s="2038"/>
      <c r="D20" s="2038"/>
      <c r="E20" s="1027">
        <f>SUM(E69)</f>
        <v>12850.2</v>
      </c>
      <c r="F20" s="971">
        <f>SUM(F69)</f>
        <v>0</v>
      </c>
      <c r="G20" s="1572">
        <f>SUM(G71)</f>
        <v>44100</v>
      </c>
      <c r="H20" s="814">
        <v>44100</v>
      </c>
      <c r="I20" s="1572">
        <v>44100</v>
      </c>
      <c r="J20" s="814">
        <v>59440</v>
      </c>
      <c r="K20" s="1572">
        <f>SUM(K71)</f>
        <v>20000</v>
      </c>
      <c r="L20" s="1573">
        <f>SUM(L71)</f>
        <v>-39440</v>
      </c>
    </row>
    <row r="21" spans="1:14" s="110" customFormat="1" ht="15" thickTop="1" x14ac:dyDescent="0.3">
      <c r="A21" s="273"/>
      <c r="B21" s="274"/>
      <c r="C21" s="275"/>
      <c r="D21" s="275"/>
      <c r="E21" s="276"/>
      <c r="F21" s="276"/>
      <c r="G21" s="276"/>
      <c r="H21" s="276"/>
      <c r="I21" s="276"/>
      <c r="J21" s="276"/>
      <c r="K21" s="276"/>
      <c r="L21" s="276"/>
    </row>
    <row r="22" spans="1:14" s="110" customFormat="1" x14ac:dyDescent="0.3">
      <c r="A22" s="273"/>
      <c r="B22" s="274"/>
      <c r="C22" s="275"/>
      <c r="D22" s="275"/>
      <c r="E22" s="276"/>
      <c r="F22" s="276"/>
      <c r="G22" s="276"/>
      <c r="H22" s="276"/>
      <c r="I22" s="276"/>
      <c r="J22" s="276"/>
      <c r="K22" s="276"/>
      <c r="L22" s="276"/>
    </row>
    <row r="23" spans="1:14" s="110" customFormat="1" x14ac:dyDescent="0.3">
      <c r="A23" s="273"/>
      <c r="B23" s="274"/>
      <c r="C23" s="275"/>
      <c r="D23" s="275"/>
      <c r="E23" s="276"/>
      <c r="F23" s="276"/>
      <c r="G23" s="276"/>
      <c r="H23" s="276"/>
      <c r="I23" s="276"/>
      <c r="J23" s="276"/>
      <c r="K23" s="276"/>
      <c r="L23" s="276"/>
    </row>
    <row r="24" spans="1:14" s="110" customFormat="1" x14ac:dyDescent="0.3">
      <c r="A24" s="273"/>
      <c r="B24" s="274"/>
      <c r="C24" s="275"/>
      <c r="D24" s="275"/>
      <c r="E24" s="276"/>
      <c r="F24" s="276"/>
      <c r="G24" s="276"/>
      <c r="H24" s="276"/>
      <c r="I24" s="276"/>
      <c r="J24" s="276"/>
      <c r="K24" s="276"/>
      <c r="L24" s="276"/>
    </row>
    <row r="25" spans="1:14" s="110" customFormat="1" x14ac:dyDescent="0.3">
      <c r="A25" s="273"/>
      <c r="B25" s="274"/>
      <c r="C25" s="275"/>
      <c r="D25" s="275"/>
      <c r="E25" s="276"/>
      <c r="F25" s="276"/>
      <c r="G25" s="276"/>
      <c r="H25" s="276"/>
      <c r="I25" s="276"/>
      <c r="J25" s="276"/>
      <c r="K25" s="276"/>
      <c r="L25" s="276"/>
    </row>
    <row r="26" spans="1:14" s="110" customFormat="1" ht="18.600000000000001" thickBot="1" x14ac:dyDescent="0.4">
      <c r="A26" s="1972" t="s">
        <v>324</v>
      </c>
      <c r="B26" s="1973"/>
      <c r="C26" s="1973"/>
      <c r="D26" s="1973"/>
      <c r="E26" s="1974"/>
      <c r="F26" s="1974"/>
      <c r="G26" s="352"/>
      <c r="H26" s="352"/>
      <c r="I26" s="352"/>
      <c r="J26" s="352"/>
      <c r="K26" s="352"/>
      <c r="L26" s="352"/>
      <c r="M26" s="423"/>
      <c r="N26" s="423"/>
    </row>
    <row r="27" spans="1:14" ht="85.5" customHeight="1" thickTop="1" x14ac:dyDescent="0.3">
      <c r="A27" s="1981" t="s">
        <v>328</v>
      </c>
      <c r="B27" s="1975" t="s">
        <v>327</v>
      </c>
      <c r="C27" s="1976"/>
      <c r="D27" s="2036" t="s">
        <v>2</v>
      </c>
      <c r="E27" s="467" t="s">
        <v>472</v>
      </c>
      <c r="F27" s="1871" t="s">
        <v>796</v>
      </c>
      <c r="G27" s="468" t="s">
        <v>777</v>
      </c>
      <c r="H27" s="775" t="s">
        <v>782</v>
      </c>
      <c r="I27" s="468" t="s">
        <v>783</v>
      </c>
      <c r="J27" s="775" t="s">
        <v>828</v>
      </c>
      <c r="K27" s="900" t="s">
        <v>839</v>
      </c>
      <c r="L27" s="1256" t="s">
        <v>840</v>
      </c>
    </row>
    <row r="28" spans="1:14" ht="18" customHeight="1" thickBot="1" x14ac:dyDescent="0.35">
      <c r="A28" s="1982"/>
      <c r="B28" s="1977"/>
      <c r="C28" s="1978"/>
      <c r="D28" s="2007"/>
      <c r="E28" s="149" t="s">
        <v>4</v>
      </c>
      <c r="F28" s="1872" t="s">
        <v>4</v>
      </c>
      <c r="G28" s="991" t="s">
        <v>4</v>
      </c>
      <c r="H28" s="843" t="s">
        <v>4</v>
      </c>
      <c r="I28" s="991" t="s">
        <v>4</v>
      </c>
      <c r="J28" s="843" t="s">
        <v>4</v>
      </c>
      <c r="K28" s="991" t="s">
        <v>4</v>
      </c>
      <c r="L28" s="1342" t="s">
        <v>4</v>
      </c>
    </row>
    <row r="29" spans="1:14" s="110" customFormat="1" ht="18.75" customHeight="1" thickTop="1" thickBot="1" x14ac:dyDescent="0.35">
      <c r="A29" s="2027" t="s">
        <v>324</v>
      </c>
      <c r="B29" s="2028"/>
      <c r="C29" s="2028"/>
      <c r="D29" s="2028"/>
      <c r="E29" s="193">
        <f>SUM(E30,E40,E45,E47,E53,E55,E57,E59,E63,E65,E67,E69,E71)</f>
        <v>74975.86</v>
      </c>
      <c r="F29" s="949">
        <f>SUM(F30,F40,F45,F47,F53,F55,F57,F59,F63,F65,F67,F69,F71)</f>
        <v>66482.2</v>
      </c>
      <c r="G29" s="194">
        <f t="shared" ref="G29:J29" si="34">SUM(G30,G40,G45,G47,G53,G57,G59,G63,G65,G67,G69,G71)</f>
        <v>131062</v>
      </c>
      <c r="H29" s="759">
        <f t="shared" si="34"/>
        <v>131062</v>
      </c>
      <c r="I29" s="194">
        <f t="shared" si="34"/>
        <v>131062</v>
      </c>
      <c r="J29" s="759">
        <f t="shared" si="34"/>
        <v>148002</v>
      </c>
      <c r="K29" s="194">
        <f t="shared" ref="K29" si="35">SUM(K30,K40,K45,K47,K53,K57,K59,K63,K65,K67,K69,K71)</f>
        <v>105711</v>
      </c>
      <c r="L29" s="1421">
        <f t="shared" ref="L29" si="36">SUM(L30,L40,L45,L47,L53,L57,L59,L63,L65,L67,L69,L71)</f>
        <v>-42291</v>
      </c>
    </row>
    <row r="30" spans="1:14" ht="30" customHeight="1" thickTop="1" x14ac:dyDescent="0.3">
      <c r="A30" s="561" t="s">
        <v>147</v>
      </c>
      <c r="B30" s="2042" t="s">
        <v>148</v>
      </c>
      <c r="C30" s="2319"/>
      <c r="D30" s="2319"/>
      <c r="E30" s="993">
        <f t="shared" ref="E30:J30" si="37">SUM(E31:E39)</f>
        <v>18030</v>
      </c>
      <c r="F30" s="946">
        <f t="shared" si="37"/>
        <v>16487.330000000002</v>
      </c>
      <c r="G30" s="80">
        <f t="shared" si="37"/>
        <v>31910</v>
      </c>
      <c r="H30" s="815">
        <f t="shared" si="37"/>
        <v>31910</v>
      </c>
      <c r="I30" s="80">
        <f t="shared" si="37"/>
        <v>31910</v>
      </c>
      <c r="J30" s="815">
        <f t="shared" si="37"/>
        <v>31910</v>
      </c>
      <c r="K30" s="80">
        <f t="shared" ref="K30" si="38">SUM(K31:K39)</f>
        <v>29059</v>
      </c>
      <c r="L30" s="1365">
        <f t="shared" ref="L30" si="39">SUM(L31:L39)</f>
        <v>-2851</v>
      </c>
    </row>
    <row r="31" spans="1:14" ht="54" customHeight="1" x14ac:dyDescent="0.3">
      <c r="A31" s="562"/>
      <c r="B31" s="38" t="s">
        <v>435</v>
      </c>
      <c r="C31" s="40" t="s">
        <v>587</v>
      </c>
      <c r="D31" s="50" t="s">
        <v>590</v>
      </c>
      <c r="E31" s="1029">
        <v>4190.63</v>
      </c>
      <c r="F31" s="972">
        <v>4155.46</v>
      </c>
      <c r="G31" s="99">
        <v>0</v>
      </c>
      <c r="H31" s="816">
        <v>0</v>
      </c>
      <c r="I31" s="99">
        <v>0</v>
      </c>
      <c r="J31" s="816">
        <v>0</v>
      </c>
      <c r="K31" s="99">
        <v>0</v>
      </c>
      <c r="L31" s="1891"/>
    </row>
    <row r="32" spans="1:14" ht="27.75" customHeight="1" x14ac:dyDescent="0.3">
      <c r="A32" s="562"/>
      <c r="B32" s="38" t="s">
        <v>435</v>
      </c>
      <c r="C32" s="40">
        <v>637</v>
      </c>
      <c r="D32" s="50" t="s">
        <v>744</v>
      </c>
      <c r="E32" s="1029">
        <v>299.81</v>
      </c>
      <c r="F32" s="972">
        <v>305.83999999999997</v>
      </c>
      <c r="G32" s="99">
        <v>0</v>
      </c>
      <c r="H32" s="816">
        <v>0</v>
      </c>
      <c r="I32" s="99">
        <v>0</v>
      </c>
      <c r="J32" s="816">
        <v>0</v>
      </c>
      <c r="K32" s="99">
        <v>0</v>
      </c>
      <c r="L32" s="1891"/>
    </row>
    <row r="33" spans="1:13" ht="28.5" customHeight="1" x14ac:dyDescent="0.3">
      <c r="A33" s="590"/>
      <c r="B33" s="38" t="s">
        <v>435</v>
      </c>
      <c r="C33" s="287">
        <v>642</v>
      </c>
      <c r="D33" s="50" t="s">
        <v>150</v>
      </c>
      <c r="E33" s="1029">
        <v>1256</v>
      </c>
      <c r="F33" s="973">
        <v>33</v>
      </c>
      <c r="G33" s="374">
        <v>500</v>
      </c>
      <c r="H33" s="817">
        <v>500</v>
      </c>
      <c r="I33" s="374">
        <v>500</v>
      </c>
      <c r="J33" s="817">
        <v>500</v>
      </c>
      <c r="K33" s="374">
        <v>500</v>
      </c>
      <c r="L33" s="1894"/>
    </row>
    <row r="34" spans="1:13" ht="64.5" customHeight="1" x14ac:dyDescent="0.3">
      <c r="A34" s="590"/>
      <c r="B34" s="38" t="s">
        <v>435</v>
      </c>
      <c r="C34" s="40" t="s">
        <v>593</v>
      </c>
      <c r="D34" s="50" t="s">
        <v>758</v>
      </c>
      <c r="E34" s="1028">
        <v>7370.18</v>
      </c>
      <c r="F34" s="972">
        <v>8601.1200000000008</v>
      </c>
      <c r="G34" s="620">
        <v>22350</v>
      </c>
      <c r="H34" s="818">
        <v>22350</v>
      </c>
      <c r="I34" s="620">
        <v>22350</v>
      </c>
      <c r="J34" s="818">
        <v>22350</v>
      </c>
      <c r="K34" s="620">
        <v>22350</v>
      </c>
      <c r="L34" s="1895"/>
      <c r="M34" s="744"/>
    </row>
    <row r="35" spans="1:13" ht="28.5" customHeight="1" x14ac:dyDescent="0.3">
      <c r="A35" s="590"/>
      <c r="B35" s="38" t="s">
        <v>435</v>
      </c>
      <c r="C35" s="40" t="s">
        <v>594</v>
      </c>
      <c r="D35" s="50" t="s">
        <v>595</v>
      </c>
      <c r="E35" s="1029">
        <v>982.9</v>
      </c>
      <c r="F35" s="972">
        <v>1060.9000000000001</v>
      </c>
      <c r="G35" s="99">
        <v>1060</v>
      </c>
      <c r="H35" s="816">
        <v>1060</v>
      </c>
      <c r="I35" s="99">
        <v>1060</v>
      </c>
      <c r="J35" s="816">
        <v>1060</v>
      </c>
      <c r="K35" s="99">
        <v>1060</v>
      </c>
      <c r="L35" s="1891"/>
    </row>
    <row r="36" spans="1:13" ht="44.4" customHeight="1" x14ac:dyDescent="0.3">
      <c r="A36" s="1082"/>
      <c r="B36" s="1089" t="s">
        <v>435</v>
      </c>
      <c r="C36" s="1061" t="s">
        <v>855</v>
      </c>
      <c r="D36" s="1090" t="s">
        <v>856</v>
      </c>
      <c r="E36" s="1880"/>
      <c r="F36" s="1093"/>
      <c r="G36" s="1091"/>
      <c r="H36" s="1092"/>
      <c r="I36" s="1091"/>
      <c r="J36" s="1092"/>
      <c r="K36" s="1091">
        <v>808</v>
      </c>
      <c r="L36" s="1896">
        <v>808</v>
      </c>
    </row>
    <row r="37" spans="1:13" ht="15.6" customHeight="1" x14ac:dyDescent="0.3">
      <c r="A37" s="1082"/>
      <c r="B37" s="1089" t="s">
        <v>435</v>
      </c>
      <c r="C37" s="1061">
        <v>642</v>
      </c>
      <c r="D37" s="1090" t="s">
        <v>659</v>
      </c>
      <c r="E37" s="1880">
        <v>0</v>
      </c>
      <c r="F37" s="1093">
        <v>0</v>
      </c>
      <c r="G37" s="1091">
        <v>1000</v>
      </c>
      <c r="H37" s="1092">
        <v>1000</v>
      </c>
      <c r="I37" s="1091">
        <v>1000</v>
      </c>
      <c r="J37" s="1092">
        <v>1000</v>
      </c>
      <c r="K37" s="1091">
        <v>0</v>
      </c>
      <c r="L37" s="1896">
        <v>-1000</v>
      </c>
    </row>
    <row r="38" spans="1:13" ht="42" customHeight="1" x14ac:dyDescent="0.3">
      <c r="A38" s="753"/>
      <c r="B38" s="437" t="s">
        <v>435</v>
      </c>
      <c r="C38" s="436" t="s">
        <v>588</v>
      </c>
      <c r="D38" s="833" t="s">
        <v>762</v>
      </c>
      <c r="E38" s="1881">
        <v>0</v>
      </c>
      <c r="F38" s="974">
        <v>501.01</v>
      </c>
      <c r="G38" s="374">
        <v>2500</v>
      </c>
      <c r="H38" s="817">
        <v>2500</v>
      </c>
      <c r="I38" s="374">
        <v>2500</v>
      </c>
      <c r="J38" s="817">
        <v>2500</v>
      </c>
      <c r="K38" s="374">
        <v>2500</v>
      </c>
      <c r="L38" s="1897"/>
    </row>
    <row r="39" spans="1:13" ht="40.5" customHeight="1" x14ac:dyDescent="0.3">
      <c r="A39" s="1082"/>
      <c r="B39" s="1089" t="s">
        <v>435</v>
      </c>
      <c r="C39" s="1104" t="s">
        <v>592</v>
      </c>
      <c r="D39" s="1081" t="s">
        <v>773</v>
      </c>
      <c r="E39" s="1880">
        <v>3930.48</v>
      </c>
      <c r="F39" s="1093">
        <v>1830</v>
      </c>
      <c r="G39" s="1883">
        <v>4500</v>
      </c>
      <c r="H39" s="1105">
        <v>4500</v>
      </c>
      <c r="I39" s="1883">
        <v>4500</v>
      </c>
      <c r="J39" s="1105">
        <v>4500</v>
      </c>
      <c r="K39" s="1883">
        <v>1841</v>
      </c>
      <c r="L39" s="1896">
        <v>-2659</v>
      </c>
    </row>
    <row r="40" spans="1:13" ht="18.75" customHeight="1" x14ac:dyDescent="0.3">
      <c r="A40" s="834" t="s">
        <v>151</v>
      </c>
      <c r="B40" s="2326" t="s">
        <v>152</v>
      </c>
      <c r="C40" s="2327"/>
      <c r="D40" s="2327"/>
      <c r="E40" s="1030">
        <f t="shared" ref="E40:F40" si="40">SUM(E41:E44)</f>
        <v>7739.6600000000008</v>
      </c>
      <c r="F40" s="975">
        <f t="shared" si="40"/>
        <v>14212.1</v>
      </c>
      <c r="G40" s="835">
        <f t="shared" ref="G40:H40" si="41">SUM(G41:G44)</f>
        <v>10300</v>
      </c>
      <c r="H40" s="836">
        <f t="shared" si="41"/>
        <v>10300</v>
      </c>
      <c r="I40" s="835">
        <f t="shared" ref="I40" si="42">SUM(I41:I44)</f>
        <v>10300</v>
      </c>
      <c r="J40" s="836">
        <f t="shared" ref="J40:K40" si="43">SUM(J41:J44)</f>
        <v>10300</v>
      </c>
      <c r="K40" s="835">
        <f t="shared" si="43"/>
        <v>10300</v>
      </c>
      <c r="L40" s="1898">
        <f>SUM(L41:L44)</f>
        <v>0</v>
      </c>
    </row>
    <row r="41" spans="1:13" ht="81" customHeight="1" x14ac:dyDescent="0.3">
      <c r="A41" s="587"/>
      <c r="B41" s="38" t="s">
        <v>435</v>
      </c>
      <c r="C41" s="40" t="s">
        <v>5</v>
      </c>
      <c r="D41" s="76" t="s">
        <v>699</v>
      </c>
      <c r="E41" s="1032">
        <v>4379.1000000000004</v>
      </c>
      <c r="F41" s="927">
        <v>4833.54</v>
      </c>
      <c r="G41" s="92">
        <v>0</v>
      </c>
      <c r="H41" s="819">
        <v>0</v>
      </c>
      <c r="I41" s="92">
        <v>0</v>
      </c>
      <c r="J41" s="819">
        <v>0</v>
      </c>
      <c r="K41" s="92">
        <v>0</v>
      </c>
      <c r="L41" s="921"/>
    </row>
    <row r="42" spans="1:13" ht="82.5" customHeight="1" x14ac:dyDescent="0.3">
      <c r="A42" s="730"/>
      <c r="B42" s="437" t="s">
        <v>435</v>
      </c>
      <c r="C42" s="436" t="s">
        <v>591</v>
      </c>
      <c r="D42" s="135" t="s">
        <v>664</v>
      </c>
      <c r="E42" s="1031">
        <v>3267.71</v>
      </c>
      <c r="F42" s="927">
        <v>2526.5</v>
      </c>
      <c r="G42" s="220">
        <v>5000</v>
      </c>
      <c r="H42" s="783">
        <v>5000</v>
      </c>
      <c r="I42" s="220">
        <v>5000</v>
      </c>
      <c r="J42" s="783">
        <v>5000</v>
      </c>
      <c r="K42" s="220">
        <v>5000</v>
      </c>
      <c r="L42" s="1577"/>
    </row>
    <row r="43" spans="1:13" ht="39.75" customHeight="1" x14ac:dyDescent="0.3">
      <c r="A43" s="587"/>
      <c r="B43" s="38" t="s">
        <v>435</v>
      </c>
      <c r="C43" s="40">
        <v>633</v>
      </c>
      <c r="D43" s="43" t="s">
        <v>602</v>
      </c>
      <c r="E43" s="1032">
        <v>92.85</v>
      </c>
      <c r="F43" s="927">
        <v>5048.5600000000004</v>
      </c>
      <c r="G43" s="220">
        <v>3000</v>
      </c>
      <c r="H43" s="783">
        <v>3000</v>
      </c>
      <c r="I43" s="220">
        <v>3000</v>
      </c>
      <c r="J43" s="783">
        <v>3000</v>
      </c>
      <c r="K43" s="220">
        <v>3000</v>
      </c>
      <c r="L43" s="1580"/>
    </row>
    <row r="44" spans="1:13" ht="43.5" customHeight="1" x14ac:dyDescent="0.3">
      <c r="A44" s="587"/>
      <c r="B44" s="38" t="s">
        <v>435</v>
      </c>
      <c r="C44" s="40">
        <v>634</v>
      </c>
      <c r="D44" s="43" t="s">
        <v>668</v>
      </c>
      <c r="E44" s="1032">
        <v>0</v>
      </c>
      <c r="F44" s="927">
        <v>1803.5</v>
      </c>
      <c r="G44" s="220">
        <v>2300</v>
      </c>
      <c r="H44" s="783">
        <v>2300</v>
      </c>
      <c r="I44" s="220">
        <v>2300</v>
      </c>
      <c r="J44" s="783">
        <v>2300</v>
      </c>
      <c r="K44" s="220">
        <v>2300</v>
      </c>
      <c r="L44" s="1425"/>
    </row>
    <row r="45" spans="1:13" x14ac:dyDescent="0.3">
      <c r="A45" s="588" t="s">
        <v>153</v>
      </c>
      <c r="B45" s="2268" t="s">
        <v>154</v>
      </c>
      <c r="C45" s="2269"/>
      <c r="D45" s="2269"/>
      <c r="E45" s="1002">
        <f t="shared" ref="E45:L45" si="44">SUM(E46)</f>
        <v>0</v>
      </c>
      <c r="F45" s="936">
        <f t="shared" si="44"/>
        <v>0</v>
      </c>
      <c r="G45" s="94">
        <f t="shared" si="44"/>
        <v>1992</v>
      </c>
      <c r="H45" s="755">
        <f t="shared" si="44"/>
        <v>1992</v>
      </c>
      <c r="I45" s="94">
        <f t="shared" si="44"/>
        <v>1992</v>
      </c>
      <c r="J45" s="755">
        <f t="shared" si="44"/>
        <v>1992</v>
      </c>
      <c r="K45" s="94">
        <f t="shared" si="44"/>
        <v>1992</v>
      </c>
      <c r="L45" s="1576">
        <f t="shared" si="44"/>
        <v>0</v>
      </c>
    </row>
    <row r="46" spans="1:13" ht="19.5" customHeight="1" x14ac:dyDescent="0.3">
      <c r="A46" s="584"/>
      <c r="B46" s="38" t="s">
        <v>455</v>
      </c>
      <c r="C46" s="30">
        <v>642</v>
      </c>
      <c r="D46" s="31" t="s">
        <v>155</v>
      </c>
      <c r="E46" s="1032">
        <v>0</v>
      </c>
      <c r="F46" s="928">
        <v>0</v>
      </c>
      <c r="G46" s="92">
        <v>1992</v>
      </c>
      <c r="H46" s="819">
        <v>1992</v>
      </c>
      <c r="I46" s="92">
        <v>1992</v>
      </c>
      <c r="J46" s="819">
        <v>1992</v>
      </c>
      <c r="K46" s="92">
        <v>1992</v>
      </c>
      <c r="L46" s="1580"/>
    </row>
    <row r="47" spans="1:13" ht="45" customHeight="1" x14ac:dyDescent="0.3">
      <c r="A47" s="530" t="s">
        <v>156</v>
      </c>
      <c r="B47" s="2045" t="s">
        <v>157</v>
      </c>
      <c r="C47" s="2208"/>
      <c r="D47" s="2208"/>
      <c r="E47" s="1033">
        <f t="shared" ref="E47:J47" si="45">SUM(E48:E52)</f>
        <v>14302.95</v>
      </c>
      <c r="F47" s="931">
        <f t="shared" si="45"/>
        <v>16550.52</v>
      </c>
      <c r="G47" s="91">
        <f t="shared" si="45"/>
        <v>23560</v>
      </c>
      <c r="H47" s="820">
        <f t="shared" si="45"/>
        <v>23560</v>
      </c>
      <c r="I47" s="91">
        <f t="shared" si="45"/>
        <v>23560</v>
      </c>
      <c r="J47" s="820">
        <f t="shared" si="45"/>
        <v>23560</v>
      </c>
      <c r="K47" s="91">
        <f t="shared" ref="K47" si="46">SUM(K48:K52)</f>
        <v>23560</v>
      </c>
      <c r="L47" s="1574">
        <f t="shared" ref="L47" si="47">SUM(L48:L52)</f>
        <v>0</v>
      </c>
    </row>
    <row r="48" spans="1:13" ht="69" customHeight="1" x14ac:dyDescent="0.3">
      <c r="A48" s="661"/>
      <c r="B48" s="456" t="s">
        <v>455</v>
      </c>
      <c r="C48" s="51" t="s">
        <v>511</v>
      </c>
      <c r="D48" s="52" t="s">
        <v>662</v>
      </c>
      <c r="E48" s="1031">
        <v>8311.93</v>
      </c>
      <c r="F48" s="927">
        <v>11887.71</v>
      </c>
      <c r="G48" s="228">
        <v>12860</v>
      </c>
      <c r="H48" s="821">
        <v>12860</v>
      </c>
      <c r="I48" s="228">
        <v>12860</v>
      </c>
      <c r="J48" s="821">
        <v>12860</v>
      </c>
      <c r="K48" s="228">
        <v>12860</v>
      </c>
      <c r="L48" s="1577"/>
    </row>
    <row r="49" spans="1:13" ht="39.75" customHeight="1" x14ac:dyDescent="0.3">
      <c r="A49" s="831"/>
      <c r="B49" s="215" t="s">
        <v>455</v>
      </c>
      <c r="C49" s="436">
        <v>637</v>
      </c>
      <c r="D49" s="139" t="s">
        <v>669</v>
      </c>
      <c r="E49" s="1031">
        <v>1536.13</v>
      </c>
      <c r="F49" s="927">
        <v>630.65</v>
      </c>
      <c r="G49" s="220">
        <v>2700</v>
      </c>
      <c r="H49" s="783">
        <v>2700</v>
      </c>
      <c r="I49" s="220">
        <v>2700</v>
      </c>
      <c r="J49" s="783">
        <v>2700</v>
      </c>
      <c r="K49" s="220">
        <v>2700</v>
      </c>
      <c r="L49" s="1577"/>
    </row>
    <row r="50" spans="1:13" ht="43.5" customHeight="1" x14ac:dyDescent="0.3">
      <c r="A50" s="831"/>
      <c r="B50" s="215" t="s">
        <v>455</v>
      </c>
      <c r="C50" s="436">
        <v>632</v>
      </c>
      <c r="D50" s="139" t="s">
        <v>589</v>
      </c>
      <c r="E50" s="1031">
        <v>4325.9399999999996</v>
      </c>
      <c r="F50" s="927">
        <v>3684.71</v>
      </c>
      <c r="G50" s="220">
        <v>5500</v>
      </c>
      <c r="H50" s="783">
        <v>5500</v>
      </c>
      <c r="I50" s="220">
        <v>5500</v>
      </c>
      <c r="J50" s="783">
        <v>5500</v>
      </c>
      <c r="K50" s="220">
        <v>5500</v>
      </c>
      <c r="L50" s="1577"/>
    </row>
    <row r="51" spans="1:13" ht="55.5" customHeight="1" x14ac:dyDescent="0.3">
      <c r="A51" s="1077"/>
      <c r="B51" s="1070" t="s">
        <v>455</v>
      </c>
      <c r="C51" s="1061" t="s">
        <v>848</v>
      </c>
      <c r="D51" s="1078" t="s">
        <v>663</v>
      </c>
      <c r="E51" s="1882">
        <v>128.94999999999999</v>
      </c>
      <c r="F51" s="1080">
        <v>344.45</v>
      </c>
      <c r="G51" s="1120">
        <v>1500</v>
      </c>
      <c r="H51" s="1079">
        <v>1500</v>
      </c>
      <c r="I51" s="1120">
        <v>1500</v>
      </c>
      <c r="J51" s="1079">
        <v>1500</v>
      </c>
      <c r="K51" s="1120">
        <v>2050</v>
      </c>
      <c r="L51" s="1899">
        <v>550</v>
      </c>
      <c r="M51" s="110"/>
    </row>
    <row r="52" spans="1:13" ht="32.4" customHeight="1" x14ac:dyDescent="0.3">
      <c r="A52" s="1077"/>
      <c r="B52" s="1070" t="s">
        <v>455</v>
      </c>
      <c r="C52" s="1061" t="s">
        <v>880</v>
      </c>
      <c r="D52" s="1078" t="s">
        <v>881</v>
      </c>
      <c r="E52" s="1882">
        <v>0</v>
      </c>
      <c r="F52" s="1080">
        <v>3</v>
      </c>
      <c r="G52" s="1120">
        <v>1000</v>
      </c>
      <c r="H52" s="1079">
        <v>1000</v>
      </c>
      <c r="I52" s="1120">
        <v>1000</v>
      </c>
      <c r="J52" s="1079">
        <v>1000</v>
      </c>
      <c r="K52" s="1120">
        <v>450</v>
      </c>
      <c r="L52" s="1899">
        <v>-550</v>
      </c>
      <c r="M52" s="110"/>
    </row>
    <row r="53" spans="1:13" ht="14.4" customHeight="1" x14ac:dyDescent="0.3">
      <c r="A53" s="986" t="s">
        <v>158</v>
      </c>
      <c r="B53" s="2328" t="s">
        <v>159</v>
      </c>
      <c r="C53" s="2329"/>
      <c r="D53" s="2329"/>
      <c r="E53" s="1034">
        <f t="shared" ref="E53:K53" si="48">SUM(E54)</f>
        <v>189.99</v>
      </c>
      <c r="F53" s="989">
        <f t="shared" si="48"/>
        <v>540.44000000000005</v>
      </c>
      <c r="G53" s="987">
        <f t="shared" si="48"/>
        <v>2000</v>
      </c>
      <c r="H53" s="988">
        <f t="shared" si="48"/>
        <v>2000</v>
      </c>
      <c r="I53" s="987">
        <f t="shared" si="48"/>
        <v>2000</v>
      </c>
      <c r="J53" s="988">
        <f t="shared" si="48"/>
        <v>2000</v>
      </c>
      <c r="K53" s="987">
        <f t="shared" si="48"/>
        <v>2000</v>
      </c>
      <c r="L53" s="1900">
        <f>SUM(L54)</f>
        <v>0</v>
      </c>
    </row>
    <row r="54" spans="1:13" ht="41.4" customHeight="1" x14ac:dyDescent="0.3">
      <c r="A54" s="731"/>
      <c r="B54" s="215" t="s">
        <v>455</v>
      </c>
      <c r="C54" s="137">
        <v>642</v>
      </c>
      <c r="D54" s="135" t="s">
        <v>160</v>
      </c>
      <c r="E54" s="183">
        <v>189.99</v>
      </c>
      <c r="F54" s="934">
        <v>540.44000000000005</v>
      </c>
      <c r="G54" s="503">
        <v>2000</v>
      </c>
      <c r="H54" s="700">
        <v>2000</v>
      </c>
      <c r="I54" s="503">
        <v>2000</v>
      </c>
      <c r="J54" s="700">
        <v>2000</v>
      </c>
      <c r="K54" s="503">
        <v>2000</v>
      </c>
      <c r="L54" s="1422"/>
    </row>
    <row r="55" spans="1:13" ht="16.5" customHeight="1" x14ac:dyDescent="0.3">
      <c r="A55" s="530" t="s">
        <v>161</v>
      </c>
      <c r="B55" s="2045" t="s">
        <v>714</v>
      </c>
      <c r="C55" s="2208"/>
      <c r="D55" s="2208"/>
      <c r="E55" s="159">
        <f t="shared" ref="E55:L55" si="49">SUM(E56)</f>
        <v>3734</v>
      </c>
      <c r="F55" s="942">
        <f t="shared" si="49"/>
        <v>3462.7</v>
      </c>
      <c r="G55" s="81">
        <f t="shared" si="49"/>
        <v>0</v>
      </c>
      <c r="H55" s="822">
        <f t="shared" si="49"/>
        <v>0</v>
      </c>
      <c r="I55" s="81">
        <f t="shared" si="49"/>
        <v>0</v>
      </c>
      <c r="J55" s="822">
        <f t="shared" si="49"/>
        <v>0</v>
      </c>
      <c r="K55" s="81">
        <f t="shared" si="49"/>
        <v>0</v>
      </c>
      <c r="L55" s="1355">
        <f t="shared" si="49"/>
        <v>0</v>
      </c>
    </row>
    <row r="56" spans="1:13" ht="27" customHeight="1" x14ac:dyDescent="0.3">
      <c r="A56" s="662"/>
      <c r="B56" s="456" t="s">
        <v>455</v>
      </c>
      <c r="C56" s="300">
        <v>642</v>
      </c>
      <c r="D56" s="32" t="s">
        <v>715</v>
      </c>
      <c r="E56" s="1035">
        <v>3734</v>
      </c>
      <c r="F56" s="976">
        <v>3462.7</v>
      </c>
      <c r="G56" s="93">
        <v>0</v>
      </c>
      <c r="H56" s="823">
        <v>0</v>
      </c>
      <c r="I56" s="93">
        <v>0</v>
      </c>
      <c r="J56" s="823">
        <v>0</v>
      </c>
      <c r="K56" s="93">
        <v>0</v>
      </c>
      <c r="L56" s="1653"/>
    </row>
    <row r="57" spans="1:13" ht="14.4" customHeight="1" x14ac:dyDescent="0.3">
      <c r="A57" s="530" t="s">
        <v>162</v>
      </c>
      <c r="B57" s="2045" t="s">
        <v>163</v>
      </c>
      <c r="C57" s="2208"/>
      <c r="D57" s="2208"/>
      <c r="E57" s="159">
        <f t="shared" ref="E57:L57" si="50">SUM(E58)</f>
        <v>400.74</v>
      </c>
      <c r="F57" s="942">
        <f t="shared" si="50"/>
        <v>311.75</v>
      </c>
      <c r="G57" s="81">
        <f t="shared" si="50"/>
        <v>1000</v>
      </c>
      <c r="H57" s="822">
        <f t="shared" si="50"/>
        <v>1000</v>
      </c>
      <c r="I57" s="81">
        <f t="shared" si="50"/>
        <v>1000</v>
      </c>
      <c r="J57" s="822">
        <f t="shared" si="50"/>
        <v>1000</v>
      </c>
      <c r="K57" s="81">
        <f t="shared" si="50"/>
        <v>1000</v>
      </c>
      <c r="L57" s="1355">
        <f t="shared" si="50"/>
        <v>0</v>
      </c>
    </row>
    <row r="58" spans="1:13" ht="19.2" customHeight="1" x14ac:dyDescent="0.3">
      <c r="A58" s="662"/>
      <c r="B58" s="456" t="s">
        <v>455</v>
      </c>
      <c r="C58" s="300">
        <v>637</v>
      </c>
      <c r="D58" s="32" t="s">
        <v>163</v>
      </c>
      <c r="E58" s="1035">
        <v>400.74</v>
      </c>
      <c r="F58" s="976">
        <v>311.75</v>
      </c>
      <c r="G58" s="93">
        <v>1000</v>
      </c>
      <c r="H58" s="823">
        <v>1000</v>
      </c>
      <c r="I58" s="93">
        <v>1000</v>
      </c>
      <c r="J58" s="823">
        <v>1000</v>
      </c>
      <c r="K58" s="93">
        <v>1000</v>
      </c>
      <c r="L58" s="1653"/>
    </row>
    <row r="59" spans="1:13" x14ac:dyDescent="0.3">
      <c r="A59" s="530" t="s">
        <v>164</v>
      </c>
      <c r="B59" s="2146" t="s">
        <v>165</v>
      </c>
      <c r="C59" s="2158"/>
      <c r="D59" s="2158"/>
      <c r="E59" s="159">
        <f t="shared" ref="E59:F59" si="51">SUM(E60:E62)</f>
        <v>2200</v>
      </c>
      <c r="F59" s="942">
        <f t="shared" si="51"/>
        <v>300</v>
      </c>
      <c r="G59" s="81">
        <f t="shared" ref="G59:H59" si="52">SUM(G60:G62)</f>
        <v>600</v>
      </c>
      <c r="H59" s="822">
        <f t="shared" si="52"/>
        <v>600</v>
      </c>
      <c r="I59" s="81">
        <f t="shared" ref="I59" si="53">SUM(I60:I62)</f>
        <v>600</v>
      </c>
      <c r="J59" s="822">
        <f t="shared" ref="J59:L59" si="54">SUM(J60:J62)</f>
        <v>600</v>
      </c>
      <c r="K59" s="81">
        <f t="shared" ref="K59" si="55">SUM(K60:K62)</f>
        <v>600</v>
      </c>
      <c r="L59" s="1355">
        <f t="shared" si="54"/>
        <v>0</v>
      </c>
    </row>
    <row r="60" spans="1:13" ht="28.2" customHeight="1" x14ac:dyDescent="0.3">
      <c r="A60" s="565"/>
      <c r="B60" s="38" t="s">
        <v>435</v>
      </c>
      <c r="C60" s="301">
        <v>642</v>
      </c>
      <c r="D60" s="43" t="s">
        <v>702</v>
      </c>
      <c r="E60" s="1036">
        <v>200</v>
      </c>
      <c r="F60" s="977">
        <v>0</v>
      </c>
      <c r="G60" s="83">
        <v>300</v>
      </c>
      <c r="H60" s="824">
        <v>300</v>
      </c>
      <c r="I60" s="83">
        <v>300</v>
      </c>
      <c r="J60" s="824">
        <v>300</v>
      </c>
      <c r="K60" s="83">
        <v>300</v>
      </c>
      <c r="L60" s="1901"/>
    </row>
    <row r="61" spans="1:13" ht="28.2" customHeight="1" x14ac:dyDescent="0.3">
      <c r="A61" s="741"/>
      <c r="B61" s="437" t="s">
        <v>435</v>
      </c>
      <c r="C61" s="714">
        <v>642</v>
      </c>
      <c r="D61" s="139" t="s">
        <v>701</v>
      </c>
      <c r="E61" s="695">
        <v>0</v>
      </c>
      <c r="F61" s="958">
        <v>300</v>
      </c>
      <c r="G61" s="217">
        <v>300</v>
      </c>
      <c r="H61" s="825">
        <v>300</v>
      </c>
      <c r="I61" s="217">
        <v>300</v>
      </c>
      <c r="J61" s="825">
        <v>300</v>
      </c>
      <c r="K61" s="217">
        <v>300</v>
      </c>
      <c r="L61" s="1423"/>
    </row>
    <row r="62" spans="1:13" ht="28.2" customHeight="1" x14ac:dyDescent="0.3">
      <c r="A62" s="565"/>
      <c r="B62" s="38" t="s">
        <v>435</v>
      </c>
      <c r="C62" s="301">
        <v>633</v>
      </c>
      <c r="D62" s="43" t="s">
        <v>401</v>
      </c>
      <c r="E62" s="170">
        <v>2000</v>
      </c>
      <c r="F62" s="388">
        <v>0</v>
      </c>
      <c r="G62" s="82">
        <v>0</v>
      </c>
      <c r="H62" s="826">
        <v>0</v>
      </c>
      <c r="I62" s="82">
        <v>0</v>
      </c>
      <c r="J62" s="826">
        <v>0</v>
      </c>
      <c r="K62" s="82">
        <v>0</v>
      </c>
      <c r="L62" s="1424"/>
    </row>
    <row r="63" spans="1:13" x14ac:dyDescent="0.3">
      <c r="A63" s="568" t="s">
        <v>166</v>
      </c>
      <c r="B63" s="2146" t="s">
        <v>167</v>
      </c>
      <c r="C63" s="2158"/>
      <c r="D63" s="2158"/>
      <c r="E63" s="1002">
        <f t="shared" ref="E63:L63" si="56">SUM(E64:E64)</f>
        <v>7443.8</v>
      </c>
      <c r="F63" s="936">
        <f t="shared" si="56"/>
        <v>4489</v>
      </c>
      <c r="G63" s="94">
        <f t="shared" si="56"/>
        <v>8000</v>
      </c>
      <c r="H63" s="755">
        <f t="shared" si="56"/>
        <v>8000</v>
      </c>
      <c r="I63" s="94">
        <f t="shared" si="56"/>
        <v>8000</v>
      </c>
      <c r="J63" s="755">
        <f t="shared" si="56"/>
        <v>8000</v>
      </c>
      <c r="K63" s="94">
        <f t="shared" si="56"/>
        <v>8000</v>
      </c>
      <c r="L63" s="1576">
        <f t="shared" si="56"/>
        <v>0</v>
      </c>
    </row>
    <row r="64" spans="1:13" ht="28.2" customHeight="1" x14ac:dyDescent="0.3">
      <c r="A64" s="650"/>
      <c r="B64" s="107" t="s">
        <v>456</v>
      </c>
      <c r="C64" s="40" t="s">
        <v>504</v>
      </c>
      <c r="D64" s="76" t="s">
        <v>505</v>
      </c>
      <c r="E64" s="170">
        <v>7443.8</v>
      </c>
      <c r="F64" s="388">
        <v>4489</v>
      </c>
      <c r="G64" s="82">
        <v>8000</v>
      </c>
      <c r="H64" s="826">
        <v>8000</v>
      </c>
      <c r="I64" s="82">
        <v>8000</v>
      </c>
      <c r="J64" s="826">
        <v>8000</v>
      </c>
      <c r="K64" s="82">
        <v>8000</v>
      </c>
      <c r="L64" s="1424"/>
    </row>
    <row r="65" spans="1:14" x14ac:dyDescent="0.3">
      <c r="A65" s="530" t="s">
        <v>168</v>
      </c>
      <c r="B65" s="2146" t="s">
        <v>169</v>
      </c>
      <c r="C65" s="2158"/>
      <c r="D65" s="2158"/>
      <c r="E65" s="1002">
        <f t="shared" ref="E65:L65" si="57">SUM(E66:E66)</f>
        <v>7344.52</v>
      </c>
      <c r="F65" s="936">
        <f t="shared" si="57"/>
        <v>9124.36</v>
      </c>
      <c r="G65" s="94">
        <f t="shared" si="57"/>
        <v>7600</v>
      </c>
      <c r="H65" s="755">
        <f t="shared" si="57"/>
        <v>7600</v>
      </c>
      <c r="I65" s="94">
        <f t="shared" si="57"/>
        <v>7600</v>
      </c>
      <c r="J65" s="755">
        <f t="shared" si="57"/>
        <v>7600</v>
      </c>
      <c r="K65" s="94">
        <f t="shared" si="57"/>
        <v>7600</v>
      </c>
      <c r="L65" s="1576">
        <f t="shared" si="57"/>
        <v>0</v>
      </c>
    </row>
    <row r="66" spans="1:14" ht="44.25" customHeight="1" x14ac:dyDescent="0.3">
      <c r="A66" s="663"/>
      <c r="B66" s="456" t="s">
        <v>455</v>
      </c>
      <c r="C66" s="33">
        <v>642</v>
      </c>
      <c r="D66" s="34" t="s">
        <v>503</v>
      </c>
      <c r="E66" s="1037">
        <v>7344.52</v>
      </c>
      <c r="F66" s="935">
        <v>9124.36</v>
      </c>
      <c r="G66" s="249">
        <v>7600</v>
      </c>
      <c r="H66" s="827">
        <v>7600</v>
      </c>
      <c r="I66" s="249">
        <v>7600</v>
      </c>
      <c r="J66" s="827">
        <v>7600</v>
      </c>
      <c r="K66" s="249">
        <v>7600</v>
      </c>
      <c r="L66" s="1575"/>
    </row>
    <row r="67" spans="1:14" x14ac:dyDescent="0.3">
      <c r="A67" s="568" t="s">
        <v>170</v>
      </c>
      <c r="B67" s="2146" t="s">
        <v>7</v>
      </c>
      <c r="C67" s="2158"/>
      <c r="D67" s="2158"/>
      <c r="E67" s="1002">
        <f t="shared" ref="E67:L67" si="58">SUM(E68:E68)</f>
        <v>740</v>
      </c>
      <c r="F67" s="936">
        <f t="shared" si="58"/>
        <v>1004</v>
      </c>
      <c r="G67" s="94">
        <f t="shared" si="58"/>
        <v>0</v>
      </c>
      <c r="H67" s="755">
        <f t="shared" si="58"/>
        <v>0</v>
      </c>
      <c r="I67" s="94">
        <f t="shared" si="58"/>
        <v>0</v>
      </c>
      <c r="J67" s="755">
        <f t="shared" si="58"/>
        <v>1600</v>
      </c>
      <c r="K67" s="94">
        <f t="shared" si="58"/>
        <v>1600</v>
      </c>
      <c r="L67" s="1576">
        <f t="shared" si="58"/>
        <v>0</v>
      </c>
    </row>
    <row r="68" spans="1:14" s="309" customFormat="1" ht="69" customHeight="1" x14ac:dyDescent="0.25">
      <c r="A68" s="983"/>
      <c r="B68" s="456" t="s">
        <v>455</v>
      </c>
      <c r="C68" s="41" t="s">
        <v>507</v>
      </c>
      <c r="D68" s="1136" t="s">
        <v>818</v>
      </c>
      <c r="E68" s="1038">
        <v>740</v>
      </c>
      <c r="F68" s="1873">
        <v>1004</v>
      </c>
      <c r="G68" s="984">
        <v>0</v>
      </c>
      <c r="H68" s="985">
        <v>0</v>
      </c>
      <c r="I68" s="984">
        <v>0</v>
      </c>
      <c r="J68" s="985">
        <v>1600</v>
      </c>
      <c r="K68" s="984">
        <v>1600</v>
      </c>
      <c r="L68" s="1902"/>
    </row>
    <row r="69" spans="1:14" ht="18" customHeight="1" x14ac:dyDescent="0.3">
      <c r="A69" s="592" t="s">
        <v>170</v>
      </c>
      <c r="B69" s="2146" t="s">
        <v>7</v>
      </c>
      <c r="C69" s="2158"/>
      <c r="D69" s="2158"/>
      <c r="E69" s="1021">
        <f t="shared" ref="E69:L69" si="59">SUM(E70:E70)</f>
        <v>12850.2</v>
      </c>
      <c r="F69" s="957">
        <f t="shared" si="59"/>
        <v>0</v>
      </c>
      <c r="G69" s="98">
        <f t="shared" si="59"/>
        <v>0</v>
      </c>
      <c r="H69" s="828">
        <f t="shared" si="59"/>
        <v>0</v>
      </c>
      <c r="I69" s="98">
        <f t="shared" si="59"/>
        <v>0</v>
      </c>
      <c r="J69" s="828">
        <f t="shared" si="59"/>
        <v>0</v>
      </c>
      <c r="K69" s="98">
        <f t="shared" si="59"/>
        <v>0</v>
      </c>
      <c r="L69" s="1628">
        <f t="shared" si="59"/>
        <v>0</v>
      </c>
    </row>
    <row r="70" spans="1:14" s="110" customFormat="1" ht="33" customHeight="1" thickBot="1" x14ac:dyDescent="0.35">
      <c r="A70" s="672"/>
      <c r="B70" s="673" t="s">
        <v>455</v>
      </c>
      <c r="C70" s="34" t="s">
        <v>506</v>
      </c>
      <c r="D70" s="34" t="s">
        <v>400</v>
      </c>
      <c r="E70" s="1035">
        <v>12850.2</v>
      </c>
      <c r="F70" s="978">
        <v>0</v>
      </c>
      <c r="G70" s="674">
        <v>0</v>
      </c>
      <c r="H70" s="829">
        <v>0</v>
      </c>
      <c r="I70" s="674">
        <v>0</v>
      </c>
      <c r="J70" s="829">
        <v>0</v>
      </c>
      <c r="K70" s="674">
        <v>0</v>
      </c>
      <c r="L70" s="1903"/>
    </row>
    <row r="71" spans="1:14" s="110" customFormat="1" ht="23.25" customHeight="1" thickBot="1" x14ac:dyDescent="0.35">
      <c r="A71" s="675" t="s">
        <v>170</v>
      </c>
      <c r="B71" s="2324" t="s">
        <v>7</v>
      </c>
      <c r="C71" s="2325"/>
      <c r="D71" s="2325"/>
      <c r="E71" s="1039">
        <f>SUM(E73:E73)</f>
        <v>0</v>
      </c>
      <c r="F71" s="979">
        <f>SUM(F73:F73)</f>
        <v>0</v>
      </c>
      <c r="G71" s="676">
        <v>44100</v>
      </c>
      <c r="H71" s="830">
        <v>44100</v>
      </c>
      <c r="I71" s="676">
        <v>44100</v>
      </c>
      <c r="J71" s="830">
        <f>SUM(J72:J73)</f>
        <v>59440</v>
      </c>
      <c r="K71" s="676">
        <f>SUM(K72:K73)</f>
        <v>20000</v>
      </c>
      <c r="L71" s="1904">
        <f>SUM(L72:L73)</f>
        <v>-39440</v>
      </c>
    </row>
    <row r="72" spans="1:14" s="110" customFormat="1" ht="58.5" customHeight="1" x14ac:dyDescent="0.3">
      <c r="A72" s="1109"/>
      <c r="B72" s="1110" t="s">
        <v>435</v>
      </c>
      <c r="C72" s="1111" t="s">
        <v>149</v>
      </c>
      <c r="D72" s="1867" t="s">
        <v>670</v>
      </c>
      <c r="E72" s="1112">
        <v>0</v>
      </c>
      <c r="F72" s="1114">
        <v>0</v>
      </c>
      <c r="G72" s="1884">
        <v>44100</v>
      </c>
      <c r="H72" s="1113">
        <v>44100</v>
      </c>
      <c r="I72" s="1884">
        <v>44100</v>
      </c>
      <c r="J72" s="1113">
        <v>44100</v>
      </c>
      <c r="K72" s="1884">
        <v>0</v>
      </c>
      <c r="L72" s="1905">
        <v>-44100</v>
      </c>
    </row>
    <row r="73" spans="1:14" s="864" customFormat="1" ht="82.5" customHeight="1" thickBot="1" x14ac:dyDescent="0.35">
      <c r="A73" s="1064"/>
      <c r="B73" s="1065" t="s">
        <v>435</v>
      </c>
      <c r="C73" s="1066" t="s">
        <v>149</v>
      </c>
      <c r="D73" s="1868" t="s">
        <v>826</v>
      </c>
      <c r="E73" s="1067">
        <v>0</v>
      </c>
      <c r="F73" s="1069">
        <v>0</v>
      </c>
      <c r="G73" s="1885">
        <v>0</v>
      </c>
      <c r="H73" s="1068">
        <v>0</v>
      </c>
      <c r="I73" s="1885">
        <v>0</v>
      </c>
      <c r="J73" s="1068">
        <v>15340</v>
      </c>
      <c r="K73" s="1885">
        <v>20000</v>
      </c>
      <c r="L73" s="1906">
        <v>4660</v>
      </c>
      <c r="N73" s="1135"/>
    </row>
    <row r="74" spans="1:14" ht="21.75" customHeight="1" thickTop="1" x14ac:dyDescent="0.3">
      <c r="G74" s="470"/>
      <c r="H74" s="470"/>
      <c r="I74" s="470"/>
      <c r="J74" s="470"/>
      <c r="K74" s="470"/>
    </row>
    <row r="75" spans="1:14" ht="21.75" customHeight="1" x14ac:dyDescent="0.3">
      <c r="G75" s="470"/>
      <c r="H75" s="470"/>
      <c r="I75" s="470"/>
      <c r="J75" s="470"/>
      <c r="K75" s="470"/>
    </row>
    <row r="76" spans="1:14" ht="21.75" customHeight="1" x14ac:dyDescent="0.3">
      <c r="G76" s="470"/>
      <c r="H76" s="470"/>
      <c r="I76" s="470"/>
      <c r="J76" s="470"/>
      <c r="K76" s="470"/>
    </row>
    <row r="77" spans="1:14" ht="21.75" customHeight="1" x14ac:dyDescent="0.3">
      <c r="G77" s="470"/>
      <c r="H77" s="470"/>
      <c r="I77" s="470"/>
      <c r="J77" s="470"/>
      <c r="K77" s="470"/>
    </row>
    <row r="78" spans="1:14" ht="21.75" customHeight="1" x14ac:dyDescent="0.3">
      <c r="G78" s="470"/>
      <c r="H78" s="470"/>
      <c r="I78" s="470"/>
      <c r="J78" s="470"/>
      <c r="K78" s="470"/>
    </row>
    <row r="79" spans="1:14" ht="21.75" customHeight="1" x14ac:dyDescent="0.3">
      <c r="G79" s="470"/>
      <c r="H79" s="470"/>
      <c r="I79" s="470"/>
      <c r="J79" s="470"/>
      <c r="K79" s="470"/>
    </row>
    <row r="80" spans="1:14" ht="21.75" customHeight="1" x14ac:dyDescent="0.3">
      <c r="G80" s="470"/>
      <c r="H80" s="470"/>
      <c r="I80" s="470"/>
      <c r="J80" s="470"/>
      <c r="K80" s="470"/>
    </row>
    <row r="81" spans="1:13" s="110" customFormat="1" ht="18.600000000000001" thickBot="1" x14ac:dyDescent="0.4">
      <c r="A81" s="1972" t="s">
        <v>325</v>
      </c>
      <c r="B81" s="1973"/>
      <c r="C81" s="1973"/>
      <c r="D81" s="1973"/>
      <c r="E81" s="1974"/>
      <c r="F81" s="1974"/>
      <c r="G81" s="497"/>
      <c r="H81" s="497"/>
      <c r="I81" s="497"/>
      <c r="J81" s="497"/>
      <c r="K81" s="497"/>
      <c r="L81" s="352"/>
    </row>
    <row r="82" spans="1:13" ht="78" customHeight="1" thickTop="1" x14ac:dyDescent="0.3">
      <c r="A82" s="1981" t="s">
        <v>328</v>
      </c>
      <c r="B82" s="1975" t="s">
        <v>327</v>
      </c>
      <c r="C82" s="1976"/>
      <c r="D82" s="2036" t="s">
        <v>2</v>
      </c>
      <c r="E82" s="467" t="s">
        <v>472</v>
      </c>
      <c r="F82" s="1321" t="s">
        <v>796</v>
      </c>
      <c r="G82" s="468" t="s">
        <v>777</v>
      </c>
      <c r="H82" s="775" t="s">
        <v>782</v>
      </c>
      <c r="I82" s="468" t="s">
        <v>783</v>
      </c>
      <c r="J82" s="775" t="s">
        <v>828</v>
      </c>
      <c r="K82" s="900" t="s">
        <v>839</v>
      </c>
      <c r="L82" s="1256" t="s">
        <v>840</v>
      </c>
    </row>
    <row r="83" spans="1:13" ht="21" customHeight="1" thickBot="1" x14ac:dyDescent="0.35">
      <c r="A83" s="1982"/>
      <c r="B83" s="1977"/>
      <c r="C83" s="1978"/>
      <c r="D83" s="2007"/>
      <c r="E83" s="149" t="s">
        <v>4</v>
      </c>
      <c r="F83" s="145" t="s">
        <v>4</v>
      </c>
      <c r="G83" s="149" t="s">
        <v>4</v>
      </c>
      <c r="H83" s="145" t="s">
        <v>4</v>
      </c>
      <c r="I83" s="149" t="s">
        <v>4</v>
      </c>
      <c r="J83" s="145" t="s">
        <v>4</v>
      </c>
      <c r="K83" s="149" t="s">
        <v>4</v>
      </c>
      <c r="L83" s="1342" t="s">
        <v>4</v>
      </c>
    </row>
    <row r="84" spans="1:13" s="110" customFormat="1" ht="22.5" customHeight="1" thickTop="1" thickBot="1" x14ac:dyDescent="0.35">
      <c r="A84" s="2027" t="s">
        <v>325</v>
      </c>
      <c r="B84" s="2028"/>
      <c r="C84" s="2028"/>
      <c r="D84" s="2028"/>
      <c r="E84" s="193">
        <f>SUM(E88)</f>
        <v>0</v>
      </c>
      <c r="F84" s="949">
        <f>SUM(F91)</f>
        <v>0</v>
      </c>
      <c r="G84" s="194">
        <f>SUM(G85,G91,G88)</f>
        <v>2500</v>
      </c>
      <c r="H84" s="759">
        <f t="shared" ref="H84:L84" si="60">SUM(H85,H88,H91)</f>
        <v>2500</v>
      </c>
      <c r="I84" s="194">
        <f t="shared" si="60"/>
        <v>2500</v>
      </c>
      <c r="J84" s="759">
        <f t="shared" si="60"/>
        <v>2500</v>
      </c>
      <c r="K84" s="194">
        <f t="shared" si="60"/>
        <v>2500</v>
      </c>
      <c r="L84" s="1421">
        <f t="shared" si="60"/>
        <v>0</v>
      </c>
    </row>
    <row r="85" spans="1:13" s="110" customFormat="1" ht="30.75" customHeight="1" thickTop="1" x14ac:dyDescent="0.3">
      <c r="A85" s="563" t="s">
        <v>147</v>
      </c>
      <c r="B85" s="2322" t="s">
        <v>660</v>
      </c>
      <c r="C85" s="2323"/>
      <c r="D85" s="2323"/>
      <c r="E85" s="1040">
        <f>SUM(E88)</f>
        <v>0</v>
      </c>
      <c r="F85" s="924">
        <f>SUM(F88)</f>
        <v>0</v>
      </c>
      <c r="G85" s="502">
        <f t="shared" ref="G85:J85" si="61">SUM(G86:G87)</f>
        <v>0</v>
      </c>
      <c r="H85" s="1469">
        <f t="shared" si="61"/>
        <v>0</v>
      </c>
      <c r="I85" s="502">
        <f t="shared" si="61"/>
        <v>0</v>
      </c>
      <c r="J85" s="1469">
        <f t="shared" si="61"/>
        <v>0</v>
      </c>
      <c r="K85" s="502">
        <f t="shared" ref="K85" si="62">SUM(K86:K87)</f>
        <v>0</v>
      </c>
      <c r="L85" s="1490">
        <f t="shared" ref="L85" si="63">SUM(L86:L87)</f>
        <v>0</v>
      </c>
    </row>
    <row r="86" spans="1:13" s="110" customFormat="1" ht="28.5" customHeight="1" x14ac:dyDescent="0.3">
      <c r="A86" s="760"/>
      <c r="B86" s="437" t="s">
        <v>435</v>
      </c>
      <c r="C86" s="137">
        <v>713</v>
      </c>
      <c r="D86" s="139" t="s">
        <v>710</v>
      </c>
      <c r="E86" s="994">
        <v>0</v>
      </c>
      <c r="F86" s="943">
        <v>0</v>
      </c>
      <c r="G86" s="579">
        <v>0</v>
      </c>
      <c r="H86" s="1217">
        <v>0</v>
      </c>
      <c r="I86" s="579">
        <v>0</v>
      </c>
      <c r="J86" s="1217">
        <v>0</v>
      </c>
      <c r="K86" s="579">
        <v>0</v>
      </c>
      <c r="L86" s="1491"/>
      <c r="M86" s="761"/>
    </row>
    <row r="87" spans="1:13" s="110" customFormat="1" ht="27" x14ac:dyDescent="0.3">
      <c r="A87" s="760"/>
      <c r="B87" s="437" t="s">
        <v>435</v>
      </c>
      <c r="C87" s="137" t="s">
        <v>620</v>
      </c>
      <c r="D87" s="139" t="s">
        <v>661</v>
      </c>
      <c r="E87" s="994">
        <v>0</v>
      </c>
      <c r="F87" s="943">
        <v>0</v>
      </c>
      <c r="G87" s="579">
        <v>0</v>
      </c>
      <c r="H87" s="1217">
        <v>0</v>
      </c>
      <c r="I87" s="579">
        <v>0</v>
      </c>
      <c r="J87" s="1217">
        <v>0</v>
      </c>
      <c r="K87" s="579">
        <v>0</v>
      </c>
      <c r="L87" s="1491"/>
      <c r="M87" s="761"/>
    </row>
    <row r="88" spans="1:13" ht="22.2" customHeight="1" x14ac:dyDescent="0.3">
      <c r="A88" s="563" t="s">
        <v>151</v>
      </c>
      <c r="B88" s="2268" t="s">
        <v>152</v>
      </c>
      <c r="C88" s="2270"/>
      <c r="D88" s="2270"/>
      <c r="E88" s="1040">
        <f>SUM(E90)</f>
        <v>0</v>
      </c>
      <c r="F88" s="924">
        <f t="shared" ref="F88" si="64">SUM(F90)</f>
        <v>0</v>
      </c>
      <c r="G88" s="502">
        <f>SUM(G89:G90)</f>
        <v>0</v>
      </c>
      <c r="H88" s="1469">
        <f t="shared" ref="H88" si="65">SUM(H90)</f>
        <v>0</v>
      </c>
      <c r="I88" s="502">
        <f t="shared" ref="I88" si="66">SUM(I90)</f>
        <v>0</v>
      </c>
      <c r="J88" s="1469">
        <f t="shared" ref="J88" si="67">SUM(J90)</f>
        <v>0</v>
      </c>
      <c r="K88" s="502">
        <f t="shared" ref="K88" si="68">SUM(K90)</f>
        <v>0</v>
      </c>
      <c r="L88" s="1490">
        <f t="shared" ref="L88" si="69">SUM(L90)</f>
        <v>0</v>
      </c>
    </row>
    <row r="89" spans="1:13" ht="18" customHeight="1" x14ac:dyDescent="0.3">
      <c r="A89" s="760"/>
      <c r="B89" s="437" t="s">
        <v>435</v>
      </c>
      <c r="C89" s="137">
        <v>714</v>
      </c>
      <c r="D89" s="762" t="s">
        <v>409</v>
      </c>
      <c r="E89" s="1041">
        <v>0</v>
      </c>
      <c r="F89" s="980">
        <v>0</v>
      </c>
      <c r="G89" s="1887">
        <v>0</v>
      </c>
      <c r="H89" s="1874">
        <v>0</v>
      </c>
      <c r="I89" s="1887">
        <v>0</v>
      </c>
      <c r="J89" s="1874">
        <v>0</v>
      </c>
      <c r="K89" s="1887">
        <v>0</v>
      </c>
      <c r="L89" s="1890"/>
    </row>
    <row r="90" spans="1:13" ht="27.6" customHeight="1" x14ac:dyDescent="0.3">
      <c r="A90" s="664"/>
      <c r="B90" s="456" t="s">
        <v>455</v>
      </c>
      <c r="C90" s="51">
        <v>717</v>
      </c>
      <c r="D90" s="52" t="s">
        <v>393</v>
      </c>
      <c r="E90" s="1031">
        <v>0</v>
      </c>
      <c r="F90" s="972">
        <v>0</v>
      </c>
      <c r="G90" s="99">
        <v>0</v>
      </c>
      <c r="H90" s="816">
        <v>0</v>
      </c>
      <c r="I90" s="99">
        <v>0</v>
      </c>
      <c r="J90" s="816">
        <v>0</v>
      </c>
      <c r="K90" s="99">
        <v>0</v>
      </c>
      <c r="L90" s="1891"/>
    </row>
    <row r="91" spans="1:13" ht="18" customHeight="1" x14ac:dyDescent="0.3">
      <c r="A91" s="665" t="s">
        <v>164</v>
      </c>
      <c r="B91" s="2320" t="s">
        <v>457</v>
      </c>
      <c r="C91" s="2321"/>
      <c r="D91" s="2321"/>
      <c r="E91" s="1030">
        <f t="shared" ref="E91:L91" si="70">SUM(E92:E92)</f>
        <v>0</v>
      </c>
      <c r="F91" s="981">
        <f t="shared" si="70"/>
        <v>0</v>
      </c>
      <c r="G91" s="1888">
        <f t="shared" si="70"/>
        <v>2500</v>
      </c>
      <c r="H91" s="1875">
        <f t="shared" si="70"/>
        <v>2500</v>
      </c>
      <c r="I91" s="1888">
        <f t="shared" si="70"/>
        <v>2500</v>
      </c>
      <c r="J91" s="1875">
        <f t="shared" si="70"/>
        <v>2500</v>
      </c>
      <c r="K91" s="1888">
        <f t="shared" si="70"/>
        <v>2500</v>
      </c>
      <c r="L91" s="1892">
        <f t="shared" si="70"/>
        <v>0</v>
      </c>
    </row>
    <row r="92" spans="1:13" ht="43.5" customHeight="1" thickBot="1" x14ac:dyDescent="0.35">
      <c r="A92" s="666"/>
      <c r="B92" s="667" t="s">
        <v>435</v>
      </c>
      <c r="C92" s="668" t="s">
        <v>585</v>
      </c>
      <c r="D92" s="669" t="s">
        <v>586</v>
      </c>
      <c r="E92" s="1886">
        <v>0</v>
      </c>
      <c r="F92" s="982">
        <v>0</v>
      </c>
      <c r="G92" s="1889">
        <v>2500</v>
      </c>
      <c r="H92" s="1876">
        <v>2500</v>
      </c>
      <c r="I92" s="1889">
        <v>2500</v>
      </c>
      <c r="J92" s="1876">
        <v>2500</v>
      </c>
      <c r="K92" s="1889">
        <v>2500</v>
      </c>
      <c r="L92" s="1893"/>
    </row>
    <row r="93" spans="1:13" ht="15" thickTop="1" x14ac:dyDescent="0.3"/>
  </sheetData>
  <mergeCells count="50">
    <mergeCell ref="B63:D63"/>
    <mergeCell ref="B45:D45"/>
    <mergeCell ref="B40:D40"/>
    <mergeCell ref="B59:D59"/>
    <mergeCell ref="B57:D57"/>
    <mergeCell ref="B55:D55"/>
    <mergeCell ref="B53:D53"/>
    <mergeCell ref="B47:D47"/>
    <mergeCell ref="B17:D17"/>
    <mergeCell ref="B12:D12"/>
    <mergeCell ref="B13:D13"/>
    <mergeCell ref="D27:D28"/>
    <mergeCell ref="B20:D20"/>
    <mergeCell ref="B15:D15"/>
    <mergeCell ref="B16:D16"/>
    <mergeCell ref="A26:F26"/>
    <mergeCell ref="B18:D18"/>
    <mergeCell ref="B14:D14"/>
    <mergeCell ref="B19:D19"/>
    <mergeCell ref="A29:D29"/>
    <mergeCell ref="B30:D30"/>
    <mergeCell ref="A27:A28"/>
    <mergeCell ref="B27:C28"/>
    <mergeCell ref="B91:D91"/>
    <mergeCell ref="A81:F81"/>
    <mergeCell ref="A82:A83"/>
    <mergeCell ref="B88:D88"/>
    <mergeCell ref="B82:C83"/>
    <mergeCell ref="D82:D83"/>
    <mergeCell ref="B85:D85"/>
    <mergeCell ref="A84:D84"/>
    <mergeCell ref="B71:D71"/>
    <mergeCell ref="B69:D69"/>
    <mergeCell ref="B67:D67"/>
    <mergeCell ref="B65:D65"/>
    <mergeCell ref="B10:D10"/>
    <mergeCell ref="D5:D7"/>
    <mergeCell ref="B11:D11"/>
    <mergeCell ref="B9:D9"/>
    <mergeCell ref="A3:L3"/>
    <mergeCell ref="H5:H6"/>
    <mergeCell ref="A4:D4"/>
    <mergeCell ref="F5:F6"/>
    <mergeCell ref="E5:E6"/>
    <mergeCell ref="B5:C7"/>
    <mergeCell ref="G5:G6"/>
    <mergeCell ref="I5:I6"/>
    <mergeCell ref="J5:J6"/>
    <mergeCell ref="L5:L6"/>
    <mergeCell ref="K5:K6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Normal="100" zoomScaleSheetLayoutView="70" workbookViewId="0">
      <pane xSplit="4" topLeftCell="E1" activePane="topRight" state="frozen"/>
      <selection pane="topRight" activeCell="A3" sqref="A3:L3"/>
    </sheetView>
  </sheetViews>
  <sheetFormatPr defaultRowHeight="14.4" x14ac:dyDescent="0.3"/>
  <cols>
    <col min="1" max="1" width="6.5546875" customWidth="1"/>
    <col min="2" max="3" width="8" customWidth="1"/>
    <col min="4" max="4" width="30.33203125" customWidth="1"/>
    <col min="5" max="5" width="13.33203125" customWidth="1"/>
    <col min="6" max="6" width="13.33203125" style="101" customWidth="1"/>
    <col min="7" max="7" width="14" customWidth="1"/>
    <col min="8" max="11" width="13.44140625" customWidth="1"/>
    <col min="12" max="12" width="12.33203125" style="101" customWidth="1"/>
  </cols>
  <sheetData>
    <row r="1" spans="1:15" ht="18.600000000000001" x14ac:dyDescent="0.3">
      <c r="A1" s="2" t="s">
        <v>171</v>
      </c>
      <c r="B1" s="3"/>
      <c r="C1" s="3"/>
      <c r="D1" s="3"/>
      <c r="E1" s="4"/>
      <c r="F1" s="106"/>
      <c r="G1" s="4"/>
      <c r="H1" s="4"/>
      <c r="I1" s="4"/>
      <c r="J1" s="4"/>
      <c r="K1" s="4"/>
      <c r="L1" s="106"/>
    </row>
    <row r="2" spans="1:15" ht="15" thickBot="1" x14ac:dyDescent="0.35">
      <c r="A2" s="5"/>
      <c r="E2" s="4"/>
      <c r="F2" s="106"/>
      <c r="G2" s="79"/>
      <c r="H2" s="79"/>
      <c r="I2" s="79"/>
      <c r="J2" s="79"/>
      <c r="K2" s="79"/>
      <c r="L2" s="106"/>
    </row>
    <row r="3" spans="1:15" ht="37.5" customHeight="1" thickTop="1" thickBot="1" x14ac:dyDescent="0.45">
      <c r="A3" s="2048" t="s">
        <v>854</v>
      </c>
      <c r="B3" s="2187"/>
      <c r="C3" s="2187"/>
      <c r="D3" s="2187"/>
      <c r="E3" s="2187"/>
      <c r="F3" s="2187"/>
      <c r="G3" s="2187"/>
      <c r="H3" s="2187"/>
      <c r="I3" s="2187"/>
      <c r="J3" s="2187"/>
      <c r="K3" s="2187"/>
      <c r="L3" s="2188"/>
      <c r="M3" s="894"/>
      <c r="N3" s="147"/>
      <c r="O3" s="147"/>
    </row>
    <row r="4" spans="1:15" ht="81" customHeight="1" thickTop="1" x14ac:dyDescent="0.45">
      <c r="A4" s="1993" t="s">
        <v>381</v>
      </c>
      <c r="B4" s="1994"/>
      <c r="C4" s="1994"/>
      <c r="D4" s="1994"/>
      <c r="E4" s="467" t="s">
        <v>472</v>
      </c>
      <c r="F4" s="1321" t="s">
        <v>796</v>
      </c>
      <c r="G4" s="468" t="s">
        <v>777</v>
      </c>
      <c r="H4" s="775" t="s">
        <v>782</v>
      </c>
      <c r="I4" s="468" t="s">
        <v>783</v>
      </c>
      <c r="J4" s="775" t="s">
        <v>828</v>
      </c>
      <c r="K4" s="900" t="s">
        <v>839</v>
      </c>
      <c r="L4" s="1256" t="s">
        <v>840</v>
      </c>
    </row>
    <row r="5" spans="1:15" ht="18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329</v>
      </c>
      <c r="F5" s="2059" t="s">
        <v>329</v>
      </c>
      <c r="G5" s="2063" t="s">
        <v>329</v>
      </c>
      <c r="H5" s="2059" t="s">
        <v>329</v>
      </c>
      <c r="I5" s="2063" t="s">
        <v>329</v>
      </c>
      <c r="J5" s="2059" t="s">
        <v>329</v>
      </c>
      <c r="K5" s="2063" t="s">
        <v>329</v>
      </c>
      <c r="L5" s="2330" t="s">
        <v>329</v>
      </c>
    </row>
    <row r="6" spans="1:15" ht="18.600000000000001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05"/>
      <c r="I6" s="2106"/>
      <c r="J6" s="2105"/>
      <c r="K6" s="2106"/>
      <c r="L6" s="2317"/>
    </row>
    <row r="7" spans="1:15" ht="18.600000000000001" customHeight="1" thickBot="1" x14ac:dyDescent="0.35">
      <c r="A7" s="522" t="s">
        <v>405</v>
      </c>
      <c r="B7" s="2003"/>
      <c r="C7" s="2004"/>
      <c r="D7" s="2007"/>
      <c r="E7" s="410" t="s">
        <v>4</v>
      </c>
      <c r="F7" s="412" t="s">
        <v>4</v>
      </c>
      <c r="G7" s="1015" t="s">
        <v>4</v>
      </c>
      <c r="H7" s="541" t="s">
        <v>4</v>
      </c>
      <c r="I7" s="1015" t="s">
        <v>4</v>
      </c>
      <c r="J7" s="541" t="s">
        <v>4</v>
      </c>
      <c r="K7" s="1015" t="s">
        <v>4</v>
      </c>
      <c r="L7" s="1257" t="s">
        <v>4</v>
      </c>
    </row>
    <row r="8" spans="1:15" ht="16.8" thickTop="1" thickBot="1" x14ac:dyDescent="0.35">
      <c r="A8" s="540" t="s">
        <v>172</v>
      </c>
      <c r="B8" s="179"/>
      <c r="C8" s="209"/>
      <c r="D8" s="210"/>
      <c r="E8" s="283">
        <f t="shared" ref="E8:L8" si="0">SUM(E9)</f>
        <v>78169.17</v>
      </c>
      <c r="F8" s="386">
        <f t="shared" si="0"/>
        <v>60903.369999999995</v>
      </c>
      <c r="G8" s="156">
        <f t="shared" si="0"/>
        <v>73700</v>
      </c>
      <c r="H8" s="542">
        <f t="shared" si="0"/>
        <v>73700</v>
      </c>
      <c r="I8" s="156">
        <f t="shared" si="0"/>
        <v>73700</v>
      </c>
      <c r="J8" s="542">
        <f t="shared" si="0"/>
        <v>74622</v>
      </c>
      <c r="K8" s="156">
        <f t="shared" si="0"/>
        <v>74622</v>
      </c>
      <c r="L8" s="1301">
        <f t="shared" si="0"/>
        <v>0</v>
      </c>
    </row>
    <row r="9" spans="1:15" s="110" customFormat="1" ht="15.6" thickTop="1" thickBot="1" x14ac:dyDescent="0.35">
      <c r="A9" s="1920" t="s">
        <v>173</v>
      </c>
      <c r="B9" s="1921" t="s">
        <v>174</v>
      </c>
      <c r="C9" s="1922"/>
      <c r="D9" s="1923"/>
      <c r="E9" s="1924">
        <f t="shared" ref="E9:F9" si="1">SUM(E15)</f>
        <v>78169.17</v>
      </c>
      <c r="F9" s="1928">
        <f t="shared" si="1"/>
        <v>60903.369999999995</v>
      </c>
      <c r="G9" s="1925">
        <f t="shared" ref="G9" si="2">SUM(G15)</f>
        <v>73700</v>
      </c>
      <c r="H9" s="1926">
        <f t="shared" ref="H9" si="3">SUM(H15)</f>
        <v>73700</v>
      </c>
      <c r="I9" s="1925">
        <f t="shared" ref="I9" si="4">SUM(I15)</f>
        <v>73700</v>
      </c>
      <c r="J9" s="1926">
        <f t="shared" ref="J9" si="5">SUM(J15)</f>
        <v>74622</v>
      </c>
      <c r="K9" s="1925">
        <f t="shared" ref="K9:L9" si="6">SUM(K15)</f>
        <v>74622</v>
      </c>
      <c r="L9" s="1927">
        <f t="shared" si="6"/>
        <v>0</v>
      </c>
    </row>
    <row r="10" spans="1:15" s="45" customFormat="1" ht="16.2" thickTop="1" x14ac:dyDescent="0.3">
      <c r="A10" s="175"/>
      <c r="B10" s="176"/>
      <c r="C10" s="208"/>
      <c r="D10" s="208"/>
      <c r="E10" s="155"/>
      <c r="F10" s="267"/>
      <c r="G10" s="267"/>
      <c r="H10" s="267"/>
      <c r="I10" s="267"/>
      <c r="J10" s="267"/>
      <c r="K10" s="267"/>
      <c r="L10" s="267"/>
    </row>
    <row r="11" spans="1:15" s="110" customFormat="1" ht="18.600000000000001" thickBot="1" x14ac:dyDescent="0.4">
      <c r="A11" s="1972" t="s">
        <v>324</v>
      </c>
      <c r="B11" s="1973"/>
      <c r="C11" s="1973"/>
      <c r="D11" s="1973"/>
      <c r="E11" s="1974"/>
      <c r="F11" s="1974"/>
      <c r="G11" s="352"/>
      <c r="H11" s="352"/>
      <c r="I11" s="352"/>
      <c r="J11" s="352"/>
      <c r="K11" s="352"/>
      <c r="L11" s="352"/>
      <c r="M11" s="423"/>
    </row>
    <row r="12" spans="1:15" ht="84" customHeight="1" thickTop="1" x14ac:dyDescent="0.3">
      <c r="A12" s="1981" t="s">
        <v>328</v>
      </c>
      <c r="B12" s="1975" t="s">
        <v>327</v>
      </c>
      <c r="C12" s="1976"/>
      <c r="D12" s="2036" t="s">
        <v>2</v>
      </c>
      <c r="E12" s="467" t="s">
        <v>472</v>
      </c>
      <c r="F12" s="1321" t="s">
        <v>796</v>
      </c>
      <c r="G12" s="468" t="s">
        <v>777</v>
      </c>
      <c r="H12" s="775" t="s">
        <v>782</v>
      </c>
      <c r="I12" s="468" t="s">
        <v>783</v>
      </c>
      <c r="J12" s="775" t="s">
        <v>828</v>
      </c>
      <c r="K12" s="900" t="s">
        <v>839</v>
      </c>
      <c r="L12" s="1256" t="s">
        <v>840</v>
      </c>
    </row>
    <row r="13" spans="1:15" ht="15" thickBot="1" x14ac:dyDescent="0.35">
      <c r="A13" s="1982"/>
      <c r="B13" s="1977"/>
      <c r="C13" s="1978"/>
      <c r="D13" s="2007"/>
      <c r="E13" s="149" t="s">
        <v>4</v>
      </c>
      <c r="F13" s="145" t="s">
        <v>4</v>
      </c>
      <c r="G13" s="991" t="s">
        <v>4</v>
      </c>
      <c r="H13" s="843" t="s">
        <v>4</v>
      </c>
      <c r="I13" s="1015" t="s">
        <v>4</v>
      </c>
      <c r="J13" s="541" t="s">
        <v>4</v>
      </c>
      <c r="K13" s="1015" t="s">
        <v>4</v>
      </c>
      <c r="L13" s="1342" t="s">
        <v>4</v>
      </c>
    </row>
    <row r="14" spans="1:15" s="110" customFormat="1" ht="16.8" thickTop="1" thickBot="1" x14ac:dyDescent="0.35">
      <c r="A14" s="2027" t="s">
        <v>324</v>
      </c>
      <c r="B14" s="2028"/>
      <c r="C14" s="2028"/>
      <c r="D14" s="2028"/>
      <c r="E14" s="193">
        <f t="shared" ref="E14:K14" si="7">SUM(E15)</f>
        <v>78169.17</v>
      </c>
      <c r="F14" s="949">
        <f t="shared" si="7"/>
        <v>60903.369999999995</v>
      </c>
      <c r="G14" s="194">
        <f t="shared" si="7"/>
        <v>73700</v>
      </c>
      <c r="H14" s="759">
        <f t="shared" si="7"/>
        <v>73700</v>
      </c>
      <c r="I14" s="194">
        <f t="shared" si="7"/>
        <v>73700</v>
      </c>
      <c r="J14" s="759">
        <f t="shared" si="7"/>
        <v>74622</v>
      </c>
      <c r="K14" s="194">
        <f t="shared" si="7"/>
        <v>74622</v>
      </c>
      <c r="L14" s="1421">
        <f>SUM(L15)</f>
        <v>0</v>
      </c>
    </row>
    <row r="15" spans="1:15" ht="15" thickTop="1" x14ac:dyDescent="0.3">
      <c r="A15" s="526" t="s">
        <v>173</v>
      </c>
      <c r="B15" s="70" t="s">
        <v>174</v>
      </c>
      <c r="C15" s="71"/>
      <c r="D15" s="72"/>
      <c r="E15" s="1675">
        <f t="shared" ref="E15" si="8">SUM(E16:E20)</f>
        <v>78169.17</v>
      </c>
      <c r="F15" s="1909">
        <f>SUM(F16:F20)</f>
        <v>60903.369999999995</v>
      </c>
      <c r="G15" s="100">
        <f t="shared" ref="G15" si="9">SUM(G16:G20)</f>
        <v>73700</v>
      </c>
      <c r="H15" s="851">
        <f t="shared" ref="H15:I15" si="10">SUM(H16:H20)</f>
        <v>73700</v>
      </c>
      <c r="I15" s="100">
        <f t="shared" si="10"/>
        <v>73700</v>
      </c>
      <c r="J15" s="851">
        <f t="shared" ref="J15" si="11">SUM(J16:J20)</f>
        <v>74622</v>
      </c>
      <c r="K15" s="100">
        <f t="shared" ref="K15:L15" si="12">SUM(K16:K20)</f>
        <v>74622</v>
      </c>
      <c r="L15" s="1916">
        <f t="shared" si="12"/>
        <v>0</v>
      </c>
    </row>
    <row r="16" spans="1:15" s="110" customFormat="1" ht="69" customHeight="1" x14ac:dyDescent="0.3">
      <c r="A16" s="731"/>
      <c r="B16" s="513" t="s">
        <v>430</v>
      </c>
      <c r="C16" s="137">
        <v>632</v>
      </c>
      <c r="D16" s="859" t="s">
        <v>876</v>
      </c>
      <c r="E16" s="998">
        <v>61110.47</v>
      </c>
      <c r="F16" s="948">
        <v>42585.7</v>
      </c>
      <c r="G16" s="733">
        <v>51000</v>
      </c>
      <c r="H16" s="1221">
        <v>51000</v>
      </c>
      <c r="I16" s="733">
        <v>51000</v>
      </c>
      <c r="J16" s="1221">
        <v>51000</v>
      </c>
      <c r="K16" s="733">
        <v>51000</v>
      </c>
      <c r="L16" s="1611"/>
    </row>
    <row r="17" spans="1:12" s="864" customFormat="1" ht="53.4" x14ac:dyDescent="0.3">
      <c r="A17" s="865"/>
      <c r="B17" s="102" t="s">
        <v>430</v>
      </c>
      <c r="C17" s="30">
        <v>633</v>
      </c>
      <c r="D17" s="1137" t="s">
        <v>877</v>
      </c>
      <c r="E17" s="1913">
        <v>4108.8</v>
      </c>
      <c r="F17" s="1910">
        <v>5202.4799999999996</v>
      </c>
      <c r="G17" s="990">
        <v>6200</v>
      </c>
      <c r="H17" s="1219">
        <v>6200</v>
      </c>
      <c r="I17" s="990">
        <v>6200</v>
      </c>
      <c r="J17" s="1219">
        <v>7122</v>
      </c>
      <c r="K17" s="990">
        <v>7122</v>
      </c>
      <c r="L17" s="1917"/>
    </row>
    <row r="18" spans="1:12" ht="96.6" customHeight="1" x14ac:dyDescent="0.3">
      <c r="A18" s="731"/>
      <c r="B18" s="513" t="s">
        <v>431</v>
      </c>
      <c r="C18" s="436" t="s">
        <v>849</v>
      </c>
      <c r="D18" s="859" t="s">
        <v>878</v>
      </c>
      <c r="E18" s="998">
        <v>5154.7</v>
      </c>
      <c r="F18" s="948">
        <v>6273.71</v>
      </c>
      <c r="G18" s="733">
        <v>8500</v>
      </c>
      <c r="H18" s="1221">
        <v>8500</v>
      </c>
      <c r="I18" s="733">
        <v>8500</v>
      </c>
      <c r="J18" s="1221">
        <v>8500</v>
      </c>
      <c r="K18" s="733">
        <v>8500</v>
      </c>
      <c r="L18" s="1611"/>
    </row>
    <row r="19" spans="1:12" ht="28.95" customHeight="1" x14ac:dyDescent="0.3">
      <c r="A19" s="803"/>
      <c r="B19" s="513" t="s">
        <v>431</v>
      </c>
      <c r="C19" s="804">
        <v>637</v>
      </c>
      <c r="D19" s="805" t="s">
        <v>297</v>
      </c>
      <c r="E19" s="998">
        <v>0</v>
      </c>
      <c r="F19" s="1911">
        <v>0</v>
      </c>
      <c r="G19" s="806">
        <v>0</v>
      </c>
      <c r="H19" s="1914">
        <v>0</v>
      </c>
      <c r="I19" s="806">
        <v>0</v>
      </c>
      <c r="J19" s="1914">
        <v>0</v>
      </c>
      <c r="K19" s="806">
        <v>0</v>
      </c>
      <c r="L19" s="1918"/>
    </row>
    <row r="20" spans="1:12" ht="68.25" customHeight="1" thickBot="1" x14ac:dyDescent="0.35">
      <c r="A20" s="807"/>
      <c r="B20" s="808" t="s">
        <v>431</v>
      </c>
      <c r="C20" s="809" t="s">
        <v>541</v>
      </c>
      <c r="D20" s="811" t="s">
        <v>879</v>
      </c>
      <c r="E20" s="1673">
        <v>7795.2</v>
      </c>
      <c r="F20" s="1912">
        <v>6841.48</v>
      </c>
      <c r="G20" s="810">
        <v>8000</v>
      </c>
      <c r="H20" s="1915">
        <v>8000</v>
      </c>
      <c r="I20" s="810">
        <v>8000</v>
      </c>
      <c r="J20" s="1915">
        <v>8000</v>
      </c>
      <c r="K20" s="810">
        <v>8000</v>
      </c>
      <c r="L20" s="1919"/>
    </row>
    <row r="21" spans="1:12" ht="15" thickTop="1" x14ac:dyDescent="0.3">
      <c r="C21" s="44"/>
      <c r="D21" s="414"/>
    </row>
  </sheetData>
  <mergeCells count="17">
    <mergeCell ref="A14:D14"/>
    <mergeCell ref="A11:F11"/>
    <mergeCell ref="A12:A13"/>
    <mergeCell ref="B12:C13"/>
    <mergeCell ref="D12:D13"/>
    <mergeCell ref="A3:L3"/>
    <mergeCell ref="H5:H6"/>
    <mergeCell ref="A4:D4"/>
    <mergeCell ref="D5:D7"/>
    <mergeCell ref="F5:F6"/>
    <mergeCell ref="E5:E6"/>
    <mergeCell ref="B5:C7"/>
    <mergeCell ref="G5:G6"/>
    <mergeCell ref="I5:I6"/>
    <mergeCell ref="J5:J6"/>
    <mergeCell ref="K5:K6"/>
    <mergeCell ref="L5:L6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zoomScaleNormal="100" zoomScaleSheetLayoutView="100" workbookViewId="0">
      <pane xSplit="4" topLeftCell="E1" activePane="topRight" state="frozen"/>
      <selection pane="topRight" activeCell="I11" sqref="H11:I11"/>
    </sheetView>
  </sheetViews>
  <sheetFormatPr defaultRowHeight="14.4" x14ac:dyDescent="0.3"/>
  <cols>
    <col min="1" max="1" width="5.33203125" customWidth="1"/>
    <col min="4" max="4" width="12.33203125" customWidth="1"/>
    <col min="5" max="5" width="14.33203125" style="104" customWidth="1"/>
    <col min="6" max="6" width="14.109375" style="104" customWidth="1"/>
    <col min="7" max="7" width="13.88671875" customWidth="1"/>
    <col min="8" max="8" width="14.44140625" customWidth="1"/>
    <col min="9" max="9" width="13.88671875" customWidth="1"/>
    <col min="10" max="10" width="16.33203125" customWidth="1"/>
    <col min="11" max="12" width="16.33203125" style="1" customWidth="1"/>
    <col min="13" max="14" width="12.44140625" style="110" customWidth="1"/>
    <col min="15" max="15" width="10.33203125" style="110" customWidth="1"/>
    <col min="16" max="16" width="8.88671875" style="110"/>
    <col min="17" max="17" width="11.5546875" bestFit="1" customWidth="1"/>
  </cols>
  <sheetData>
    <row r="1" spans="1:23" ht="18.600000000000001" x14ac:dyDescent="0.3">
      <c r="A1" s="2" t="s">
        <v>175</v>
      </c>
      <c r="B1" s="3"/>
      <c r="C1" s="3"/>
      <c r="D1" s="3"/>
      <c r="M1" s="45"/>
    </row>
    <row r="2" spans="1:23" ht="15" thickBot="1" x14ac:dyDescent="0.35">
      <c r="A2" s="5"/>
      <c r="M2" s="45"/>
    </row>
    <row r="3" spans="1:23" ht="36.75" customHeight="1" thickTop="1" thickBot="1" x14ac:dyDescent="0.45">
      <c r="A3" s="2048" t="s">
        <v>854</v>
      </c>
      <c r="B3" s="2187"/>
      <c r="C3" s="2187"/>
      <c r="D3" s="2187"/>
      <c r="E3" s="2187"/>
      <c r="F3" s="2187"/>
      <c r="G3" s="2187"/>
      <c r="H3" s="2187"/>
      <c r="I3" s="2187"/>
      <c r="J3" s="2187"/>
      <c r="K3" s="2187"/>
      <c r="L3" s="2188"/>
      <c r="M3" s="147"/>
      <c r="N3" s="147"/>
      <c r="O3" s="146"/>
      <c r="P3" s="146"/>
      <c r="Q3" s="147"/>
      <c r="R3" s="147"/>
    </row>
    <row r="4" spans="1:23" ht="75.75" customHeight="1" thickTop="1" x14ac:dyDescent="0.45">
      <c r="A4" s="1993" t="s">
        <v>381</v>
      </c>
      <c r="B4" s="1994"/>
      <c r="C4" s="1994"/>
      <c r="D4" s="1994"/>
      <c r="E4" s="846" t="s">
        <v>472</v>
      </c>
      <c r="F4" s="900" t="s">
        <v>796</v>
      </c>
      <c r="G4" s="775" t="s">
        <v>777</v>
      </c>
      <c r="H4" s="468" t="s">
        <v>782</v>
      </c>
      <c r="I4" s="775" t="s">
        <v>783</v>
      </c>
      <c r="J4" s="468" t="s">
        <v>828</v>
      </c>
      <c r="K4" s="775" t="s">
        <v>839</v>
      </c>
      <c r="L4" s="1682" t="s">
        <v>840</v>
      </c>
      <c r="M4" s="1943"/>
      <c r="N4" s="1943"/>
      <c r="O4" s="1943"/>
    </row>
    <row r="5" spans="1:23" ht="14.4" customHeight="1" x14ac:dyDescent="0.3">
      <c r="A5" s="520" t="s">
        <v>0</v>
      </c>
      <c r="B5" s="1999" t="s">
        <v>326</v>
      </c>
      <c r="C5" s="2000"/>
      <c r="D5" s="2005" t="s">
        <v>2</v>
      </c>
      <c r="E5" s="2336" t="s">
        <v>331</v>
      </c>
      <c r="F5" s="2331" t="s">
        <v>331</v>
      </c>
      <c r="G5" s="2339" t="s">
        <v>331</v>
      </c>
      <c r="H5" s="2331" t="s">
        <v>331</v>
      </c>
      <c r="I5" s="2339" t="s">
        <v>331</v>
      </c>
      <c r="J5" s="2331" t="s">
        <v>331</v>
      </c>
      <c r="K5" s="2342" t="s">
        <v>331</v>
      </c>
      <c r="L5" s="2334" t="s">
        <v>331</v>
      </c>
      <c r="M5" s="1944"/>
      <c r="N5" s="1944"/>
    </row>
    <row r="6" spans="1:23" ht="15" customHeight="1" x14ac:dyDescent="0.3">
      <c r="A6" s="521" t="s">
        <v>1</v>
      </c>
      <c r="B6" s="2001"/>
      <c r="C6" s="2002"/>
      <c r="D6" s="2006"/>
      <c r="E6" s="2337"/>
      <c r="F6" s="2332"/>
      <c r="G6" s="2340"/>
      <c r="H6" s="2332"/>
      <c r="I6" s="2340"/>
      <c r="J6" s="2332"/>
      <c r="K6" s="2343"/>
      <c r="L6" s="2334"/>
      <c r="M6" s="1944"/>
      <c r="N6" s="1944"/>
    </row>
    <row r="7" spans="1:23" ht="36.75" customHeight="1" x14ac:dyDescent="0.3">
      <c r="A7" s="537" t="s">
        <v>3</v>
      </c>
      <c r="B7" s="2001"/>
      <c r="C7" s="2002"/>
      <c r="D7" s="2006"/>
      <c r="E7" s="2338"/>
      <c r="F7" s="2333"/>
      <c r="G7" s="2341"/>
      <c r="H7" s="2333"/>
      <c r="I7" s="2341"/>
      <c r="J7" s="2333"/>
      <c r="K7" s="2344"/>
      <c r="L7" s="2335"/>
      <c r="M7" s="1944"/>
      <c r="N7" s="1944"/>
    </row>
    <row r="8" spans="1:23" ht="15" customHeight="1" thickBot="1" x14ac:dyDescent="0.35">
      <c r="A8" s="522"/>
      <c r="B8" s="2003"/>
      <c r="C8" s="2004"/>
      <c r="D8" s="2007"/>
      <c r="E8" s="408" t="s">
        <v>4</v>
      </c>
      <c r="F8" s="991" t="s">
        <v>4</v>
      </c>
      <c r="G8" s="843" t="s">
        <v>4</v>
      </c>
      <c r="H8" s="991" t="s">
        <v>4</v>
      </c>
      <c r="I8" s="843" t="s">
        <v>4</v>
      </c>
      <c r="J8" s="991" t="s">
        <v>4</v>
      </c>
      <c r="K8" s="784" t="s">
        <v>4</v>
      </c>
      <c r="L8" s="1689" t="s">
        <v>4</v>
      </c>
      <c r="M8" s="1945"/>
      <c r="N8" s="1945"/>
    </row>
    <row r="9" spans="1:23" s="114" customFormat="1" ht="20.25" customHeight="1" thickTop="1" thickBot="1" x14ac:dyDescent="0.35">
      <c r="A9" s="2365" t="s">
        <v>176</v>
      </c>
      <c r="B9" s="2366"/>
      <c r="C9" s="2366"/>
      <c r="D9" s="2366"/>
      <c r="E9" s="174">
        <f t="shared" ref="E9:H9" si="0">SUM(E10:E23)</f>
        <v>3873208.9699999997</v>
      </c>
      <c r="F9" s="285" t="s">
        <v>830</v>
      </c>
      <c r="G9" s="1151">
        <f>SUM(G10:G23)</f>
        <v>4527646</v>
      </c>
      <c r="H9" s="162">
        <f t="shared" si="0"/>
        <v>4687796</v>
      </c>
      <c r="I9" s="1151">
        <f t="shared" ref="I9" si="1">SUM(I10:I23)</f>
        <v>5104945</v>
      </c>
      <c r="J9" s="162">
        <f>SUM(J10:J23)</f>
        <v>5167979</v>
      </c>
      <c r="K9" s="1151">
        <f>SUM(K10:K23)</f>
        <v>5134849</v>
      </c>
      <c r="L9" s="1690">
        <f>SUM(L10:L23)</f>
        <v>-33130</v>
      </c>
      <c r="M9" s="154"/>
      <c r="N9" s="154"/>
      <c r="O9" s="212"/>
      <c r="P9" s="212"/>
    </row>
    <row r="10" spans="1:23" s="864" customFormat="1" ht="26.25" customHeight="1" thickTop="1" x14ac:dyDescent="0.3">
      <c r="A10" s="885" t="s">
        <v>273</v>
      </c>
      <c r="B10" s="2373" t="s">
        <v>272</v>
      </c>
      <c r="C10" s="2374"/>
      <c r="D10" s="2374"/>
      <c r="E10" s="409">
        <f>SUM(E32)</f>
        <v>334152.15000000002</v>
      </c>
      <c r="F10" s="1166">
        <f>SUM(F32)</f>
        <v>301372.73</v>
      </c>
      <c r="G10" s="1155">
        <f t="shared" ref="G10:L11" si="2">SUM(G32,G57)</f>
        <v>393839</v>
      </c>
      <c r="H10" s="1933">
        <f t="shared" si="2"/>
        <v>393839</v>
      </c>
      <c r="I10" s="1155">
        <f t="shared" si="2"/>
        <v>398839</v>
      </c>
      <c r="J10" s="1933">
        <f t="shared" si="2"/>
        <v>412339</v>
      </c>
      <c r="K10" s="1155">
        <f t="shared" si="2"/>
        <v>418339</v>
      </c>
      <c r="L10" s="1694">
        <f t="shared" si="2"/>
        <v>6000</v>
      </c>
      <c r="M10" s="144"/>
      <c r="N10" s="144"/>
    </row>
    <row r="11" spans="1:23" s="864" customFormat="1" ht="16.2" customHeight="1" x14ac:dyDescent="0.3">
      <c r="A11" s="703">
        <v>2</v>
      </c>
      <c r="B11" s="2345" t="s">
        <v>284</v>
      </c>
      <c r="C11" s="2375"/>
      <c r="D11" s="2375"/>
      <c r="E11" s="886">
        <f>SUM(E33)</f>
        <v>53262.28</v>
      </c>
      <c r="F11" s="995">
        <f t="shared" ref="F11" si="3">SUM(F33)</f>
        <v>59357.88</v>
      </c>
      <c r="G11" s="1337">
        <f t="shared" si="2"/>
        <v>44829</v>
      </c>
      <c r="H11" s="493">
        <f t="shared" si="2"/>
        <v>44829</v>
      </c>
      <c r="I11" s="1337">
        <f t="shared" si="2"/>
        <v>46329</v>
      </c>
      <c r="J11" s="493">
        <f t="shared" si="2"/>
        <v>49728</v>
      </c>
      <c r="K11" s="1337">
        <f t="shared" si="2"/>
        <v>49728</v>
      </c>
      <c r="L11" s="1951">
        <f t="shared" si="2"/>
        <v>0</v>
      </c>
      <c r="M11" s="144"/>
      <c r="N11" s="144"/>
      <c r="O11" s="887"/>
      <c r="P11" s="887"/>
      <c r="Q11" s="888"/>
      <c r="R11" s="888"/>
      <c r="S11" s="888"/>
      <c r="T11" s="887"/>
      <c r="U11" s="889"/>
      <c r="V11" s="889"/>
      <c r="W11" s="889"/>
    </row>
    <row r="12" spans="1:23" s="864" customFormat="1" x14ac:dyDescent="0.3">
      <c r="A12" s="703" t="s">
        <v>252</v>
      </c>
      <c r="B12" s="2345" t="s">
        <v>285</v>
      </c>
      <c r="C12" s="2346"/>
      <c r="D12" s="2346"/>
      <c r="E12" s="409">
        <f>SUM(E34,E59,E84)</f>
        <v>241833.55</v>
      </c>
      <c r="F12" s="1166">
        <f t="shared" ref="F12" si="4">SUM(F34,F59,F84)</f>
        <v>163698.44</v>
      </c>
      <c r="G12" s="1155">
        <f t="shared" ref="G12" si="5">SUM(G34,G59,G84)</f>
        <v>194713</v>
      </c>
      <c r="H12" s="1933">
        <f t="shared" ref="H12" si="6">SUM(H34,H59,H84)</f>
        <v>197713</v>
      </c>
      <c r="I12" s="1155">
        <f t="shared" ref="I12" si="7">SUM(I34,I59,I84)</f>
        <v>203552</v>
      </c>
      <c r="J12" s="1933">
        <f t="shared" ref="J12" si="8">SUM(J34,J59,J84)</f>
        <v>204504</v>
      </c>
      <c r="K12" s="1155">
        <f>SUM(K34,K59)</f>
        <v>195504</v>
      </c>
      <c r="L12" s="1694">
        <f>SUM(L34,L59)</f>
        <v>-9000</v>
      </c>
      <c r="M12" s="144"/>
      <c r="N12" s="144"/>
    </row>
    <row r="13" spans="1:23" s="864" customFormat="1" x14ac:dyDescent="0.3">
      <c r="A13" s="706" t="s">
        <v>275</v>
      </c>
      <c r="B13" s="2349" t="s">
        <v>286</v>
      </c>
      <c r="C13" s="2346"/>
      <c r="D13" s="2346"/>
      <c r="E13" s="409">
        <f>SUM(E35,E60)</f>
        <v>49239.74</v>
      </c>
      <c r="F13" s="1166">
        <f t="shared" ref="F13" si="9">SUM(F35,F60)</f>
        <v>48777.27</v>
      </c>
      <c r="G13" s="1155">
        <f t="shared" ref="G13" si="10">SUM(G35,G60)</f>
        <v>76627</v>
      </c>
      <c r="H13" s="1933">
        <f t="shared" ref="H13" si="11">SUM(H35,H60)</f>
        <v>76777</v>
      </c>
      <c r="I13" s="1155">
        <f>SUM(I35,I60)</f>
        <v>76777</v>
      </c>
      <c r="J13" s="1933">
        <f t="shared" ref="J13" si="12">SUM(J35,J60)</f>
        <v>76708</v>
      </c>
      <c r="K13" s="1155">
        <f t="shared" ref="K13:L13" si="13">SUM(K35,K60)</f>
        <v>75608</v>
      </c>
      <c r="L13" s="1694">
        <f t="shared" si="13"/>
        <v>-1100</v>
      </c>
      <c r="M13" s="144"/>
      <c r="N13" s="144"/>
    </row>
    <row r="14" spans="1:23" s="864" customFormat="1" x14ac:dyDescent="0.3">
      <c r="A14" s="703" t="s">
        <v>177</v>
      </c>
      <c r="B14" s="2345" t="s">
        <v>287</v>
      </c>
      <c r="C14" s="2346"/>
      <c r="D14" s="2346"/>
      <c r="E14" s="409">
        <f>SUM(E36,E61,E85:E87,E87)</f>
        <v>184062.61000000002</v>
      </c>
      <c r="F14" s="1166">
        <f t="shared" ref="F14" si="14">SUM(F36,F61)</f>
        <v>580649.32000000007</v>
      </c>
      <c r="G14" s="1155">
        <f t="shared" ref="G14" si="15">SUM(G36,G61)</f>
        <v>174510</v>
      </c>
      <c r="H14" s="1933">
        <f t="shared" ref="H14" si="16">SUM(H36,H61)</f>
        <v>199510</v>
      </c>
      <c r="I14" s="1155">
        <f>SUM(I36,I61)</f>
        <v>199510</v>
      </c>
      <c r="J14" s="1933">
        <f t="shared" ref="J14" si="17">SUM(J36,J61)</f>
        <v>205483</v>
      </c>
      <c r="K14" s="1155">
        <f t="shared" ref="K14:L14" si="18">SUM(K36,K61)</f>
        <v>185483</v>
      </c>
      <c r="L14" s="1694">
        <f t="shared" si="18"/>
        <v>-20000</v>
      </c>
      <c r="M14" s="144"/>
      <c r="N14" s="144"/>
    </row>
    <row r="15" spans="1:23" s="864" customFormat="1" x14ac:dyDescent="0.3">
      <c r="A15" s="703" t="s">
        <v>276</v>
      </c>
      <c r="B15" s="2345" t="s">
        <v>288</v>
      </c>
      <c r="C15" s="2346"/>
      <c r="D15" s="2346"/>
      <c r="E15" s="409">
        <f>SUM(E37,E62,E88)</f>
        <v>176246.33000000002</v>
      </c>
      <c r="F15" s="1166">
        <f t="shared" ref="F15" si="19">SUM(F37,F62,F88)</f>
        <v>170621.28</v>
      </c>
      <c r="G15" s="1155">
        <f t="shared" ref="G15" si="20">SUM(G37,G62,G88)</f>
        <v>179957</v>
      </c>
      <c r="H15" s="1933">
        <f t="shared" ref="H15" si="21">SUM(H37,H62,H88)</f>
        <v>179957</v>
      </c>
      <c r="I15" s="1155">
        <f t="shared" ref="I15" si="22">SUM(I37,I62,I88)</f>
        <v>179957</v>
      </c>
      <c r="J15" s="1933">
        <f t="shared" ref="J15" si="23">SUM(J37,J62,J88)</f>
        <v>189957</v>
      </c>
      <c r="K15" s="1155">
        <f>SUM(K37,K62,K88)</f>
        <v>180757</v>
      </c>
      <c r="L15" s="1694">
        <f>SUM(L37,L62,L88)</f>
        <v>-9200</v>
      </c>
      <c r="M15" s="144"/>
      <c r="N15" s="144"/>
    </row>
    <row r="16" spans="1:23" s="864" customFormat="1" x14ac:dyDescent="0.3">
      <c r="A16" s="703" t="s">
        <v>179</v>
      </c>
      <c r="B16" s="2345" t="s">
        <v>180</v>
      </c>
      <c r="C16" s="2346"/>
      <c r="D16" s="2346"/>
      <c r="E16" s="409">
        <f>SUM(E38,E63,E90)</f>
        <v>394692.09</v>
      </c>
      <c r="F16" s="1166">
        <f t="shared" ref="F16" si="24">SUM(F38,F63,F90)</f>
        <v>237507.99</v>
      </c>
      <c r="G16" s="1155">
        <f>SUM(G38,G63,G89,G90)</f>
        <v>580170</v>
      </c>
      <c r="H16" s="1933">
        <f>SUM(H38,H63,H89,H90)</f>
        <v>530170</v>
      </c>
      <c r="I16" s="1155">
        <f t="shared" ref="I16" si="25">SUM(I38,I63,I90)</f>
        <v>675370</v>
      </c>
      <c r="J16" s="1933">
        <f t="shared" ref="J16" si="26">SUM(J38,J63,J90)</f>
        <v>656410</v>
      </c>
      <c r="K16" s="1155">
        <f>SUM(K38,K63,K89:K91)</f>
        <v>637410</v>
      </c>
      <c r="L16" s="1694">
        <f>SUM(L38,L63,L89:L91)</f>
        <v>-19000</v>
      </c>
      <c r="M16" s="144"/>
      <c r="N16" s="144"/>
    </row>
    <row r="17" spans="1:17" s="864" customFormat="1" x14ac:dyDescent="0.3">
      <c r="A17" s="706" t="s">
        <v>277</v>
      </c>
      <c r="B17" s="2348" t="s">
        <v>289</v>
      </c>
      <c r="C17" s="2346"/>
      <c r="D17" s="2346"/>
      <c r="E17" s="409">
        <f>SUM(E39,E64)</f>
        <v>2079678.5</v>
      </c>
      <c r="F17" s="1166">
        <f t="shared" ref="F17" si="27">SUM(F39,F64)</f>
        <v>2041303.67</v>
      </c>
      <c r="G17" s="1155">
        <f t="shared" ref="G17:I17" si="28">SUM(G39,G64)</f>
        <v>2360063</v>
      </c>
      <c r="H17" s="1933">
        <f t="shared" si="28"/>
        <v>2437063</v>
      </c>
      <c r="I17" s="1155">
        <f t="shared" si="28"/>
        <v>2684673</v>
      </c>
      <c r="J17" s="1933">
        <v>2711585</v>
      </c>
      <c r="K17" s="1155">
        <f t="shared" ref="K17:L20" si="29">SUM(K39,K64)</f>
        <v>2764798</v>
      </c>
      <c r="L17" s="1694">
        <f t="shared" si="29"/>
        <v>53213</v>
      </c>
      <c r="M17" s="144"/>
      <c r="N17" s="144"/>
    </row>
    <row r="18" spans="1:17" s="864" customFormat="1" x14ac:dyDescent="0.3">
      <c r="A18" s="706" t="s">
        <v>278</v>
      </c>
      <c r="B18" s="2349" t="s">
        <v>290</v>
      </c>
      <c r="C18" s="2346"/>
      <c r="D18" s="2346"/>
      <c r="E18" s="409">
        <f>SUM(E40,E65)</f>
        <v>101275.79999999999</v>
      </c>
      <c r="F18" s="1166">
        <f t="shared" ref="F18" si="30">SUM(F40,F65)</f>
        <v>86449.26</v>
      </c>
      <c r="G18" s="1155">
        <f t="shared" ref="G18" si="31">SUM(G40,G65)</f>
        <v>120498</v>
      </c>
      <c r="H18" s="1933">
        <f t="shared" ref="H18" si="32">SUM(H40,H65)</f>
        <v>120498</v>
      </c>
      <c r="I18" s="1155">
        <f t="shared" ref="I18" si="33">SUM(I40,I65)</f>
        <v>123498</v>
      </c>
      <c r="J18" s="1933">
        <f t="shared" ref="J18" si="34">SUM(J40,J65)</f>
        <v>116463</v>
      </c>
      <c r="K18" s="1155">
        <f t="shared" si="29"/>
        <v>123763</v>
      </c>
      <c r="L18" s="1694">
        <f t="shared" si="29"/>
        <v>7300</v>
      </c>
      <c r="M18" s="144"/>
      <c r="N18" s="144"/>
    </row>
    <row r="19" spans="1:17" s="864" customFormat="1" x14ac:dyDescent="0.3">
      <c r="A19" s="706" t="s">
        <v>279</v>
      </c>
      <c r="B19" s="2349" t="s">
        <v>291</v>
      </c>
      <c r="C19" s="2346"/>
      <c r="D19" s="2346"/>
      <c r="E19" s="409">
        <f>SUM(E41)</f>
        <v>29096.31</v>
      </c>
      <c r="F19" s="1166">
        <f t="shared" ref="F19" si="35">SUM(F41,F66)</f>
        <v>70725.94</v>
      </c>
      <c r="G19" s="1155">
        <f t="shared" ref="G19" si="36">SUM(G41,G66)</f>
        <v>32500</v>
      </c>
      <c r="H19" s="1933">
        <f t="shared" ref="H19" si="37">SUM(H41,H66)</f>
        <v>32500</v>
      </c>
      <c r="I19" s="1155">
        <f t="shared" ref="I19" si="38">SUM(I41,I66)</f>
        <v>34500</v>
      </c>
      <c r="J19" s="1933">
        <f t="shared" ref="J19" si="39">SUM(J41,J66)</f>
        <v>45000</v>
      </c>
      <c r="K19" s="1155">
        <f t="shared" si="29"/>
        <v>44000</v>
      </c>
      <c r="L19" s="1694">
        <f t="shared" si="29"/>
        <v>-1000</v>
      </c>
      <c r="M19" s="144"/>
      <c r="N19" s="144"/>
    </row>
    <row r="20" spans="1:17" s="864" customFormat="1" x14ac:dyDescent="0.3">
      <c r="A20" s="703" t="s">
        <v>280</v>
      </c>
      <c r="B20" s="2347" t="s">
        <v>292</v>
      </c>
      <c r="C20" s="2346"/>
      <c r="D20" s="2346"/>
      <c r="E20" s="409">
        <f>SUM(E42)</f>
        <v>42977.73</v>
      </c>
      <c r="F20" s="1166">
        <f t="shared" ref="F20" si="40">SUM(F42,F67)</f>
        <v>121200.98</v>
      </c>
      <c r="G20" s="1155">
        <f t="shared" ref="G20" si="41">SUM(G42,G67)</f>
        <v>114118</v>
      </c>
      <c r="H20" s="1933">
        <f t="shared" ref="H20" si="42">SUM(H42,H67)</f>
        <v>164118</v>
      </c>
      <c r="I20" s="1155">
        <f t="shared" ref="I20" si="43">SUM(I42,I67)</f>
        <v>171118</v>
      </c>
      <c r="J20" s="1933">
        <f t="shared" ref="J20" si="44">SUM(J42,J67)</f>
        <v>171118</v>
      </c>
      <c r="K20" s="1155">
        <f t="shared" si="29"/>
        <v>173066</v>
      </c>
      <c r="L20" s="1694">
        <f t="shared" si="29"/>
        <v>1948</v>
      </c>
      <c r="M20" s="144"/>
      <c r="N20" s="144"/>
    </row>
    <row r="21" spans="1:17" s="864" customFormat="1" x14ac:dyDescent="0.3">
      <c r="A21" s="706" t="s">
        <v>281</v>
      </c>
      <c r="B21" s="2349" t="s">
        <v>293</v>
      </c>
      <c r="C21" s="2346"/>
      <c r="D21" s="2346"/>
      <c r="E21" s="409">
        <f>SUM(E43,E68,E93)</f>
        <v>33546.850000000006</v>
      </c>
      <c r="F21" s="1166">
        <f t="shared" ref="F21" si="45">SUM(F43,F68,F93)</f>
        <v>32052.780000000002</v>
      </c>
      <c r="G21" s="1155">
        <f t="shared" ref="G21" si="46">SUM(G43,G68,G93)</f>
        <v>48560</v>
      </c>
      <c r="H21" s="1933">
        <f t="shared" ref="H21" si="47">SUM(H43,H68,H93)</f>
        <v>103560</v>
      </c>
      <c r="I21" s="1155">
        <f t="shared" ref="I21" si="48">SUM(I43,I68,I93)</f>
        <v>103560</v>
      </c>
      <c r="J21" s="1933">
        <f t="shared" ref="J21" si="49">SUM(J43,J68,J93)</f>
        <v>103560</v>
      </c>
      <c r="K21" s="1155">
        <f t="shared" ref="K21:L21" si="50">SUM(K43,K68,K93)</f>
        <v>103560</v>
      </c>
      <c r="L21" s="1694">
        <f t="shared" si="50"/>
        <v>0</v>
      </c>
      <c r="M21" s="144"/>
      <c r="N21" s="144"/>
    </row>
    <row r="22" spans="1:17" s="864" customFormat="1" x14ac:dyDescent="0.3">
      <c r="A22" s="706" t="s">
        <v>282</v>
      </c>
      <c r="B22" s="2349" t="s">
        <v>294</v>
      </c>
      <c r="C22" s="2346"/>
      <c r="D22" s="2346"/>
      <c r="E22" s="409">
        <f>SUM(E44,E69)</f>
        <v>74975.86</v>
      </c>
      <c r="F22" s="1166">
        <f t="shared" ref="F22" si="51">SUM(F44,F69)</f>
        <v>66482.2</v>
      </c>
      <c r="G22" s="1155">
        <f t="shared" ref="G22" si="52">SUM(G44,G69)</f>
        <v>133562</v>
      </c>
      <c r="H22" s="1933">
        <v>133562</v>
      </c>
      <c r="I22" s="1155">
        <v>133562</v>
      </c>
      <c r="J22" s="1933">
        <v>150502</v>
      </c>
      <c r="K22" s="1155">
        <f t="shared" ref="K22:L22" si="53">SUM(K44,K69)</f>
        <v>108211</v>
      </c>
      <c r="L22" s="1694">
        <f t="shared" si="53"/>
        <v>-42291</v>
      </c>
      <c r="M22" s="144"/>
      <c r="N22" s="144"/>
    </row>
    <row r="23" spans="1:17" s="864" customFormat="1" ht="15" thickBot="1" x14ac:dyDescent="0.35">
      <c r="A23" s="879" t="s">
        <v>283</v>
      </c>
      <c r="B23" s="2359" t="s">
        <v>295</v>
      </c>
      <c r="C23" s="2360"/>
      <c r="D23" s="2360"/>
      <c r="E23" s="890">
        <f>SUM(E45)</f>
        <v>78169.17</v>
      </c>
      <c r="F23" s="1932">
        <f>SUM(F45)</f>
        <v>60903.37</v>
      </c>
      <c r="G23" s="1929">
        <f t="shared" ref="G23" si="54">SUM(G45)</f>
        <v>73700</v>
      </c>
      <c r="H23" s="1934">
        <f t="shared" ref="H23" si="55">SUM(H45)</f>
        <v>73700</v>
      </c>
      <c r="I23" s="1929">
        <f t="shared" ref="I23" si="56">SUM(I45)</f>
        <v>73700</v>
      </c>
      <c r="J23" s="1934">
        <f t="shared" ref="J23" si="57">SUM(J45)</f>
        <v>74622</v>
      </c>
      <c r="K23" s="1929">
        <f t="shared" ref="K23:L23" si="58">SUM(K45)</f>
        <v>74622</v>
      </c>
      <c r="L23" s="1952">
        <f t="shared" si="58"/>
        <v>0</v>
      </c>
      <c r="M23" s="144"/>
      <c r="N23" s="144"/>
    </row>
    <row r="24" spans="1:17" ht="15" thickTop="1" x14ac:dyDescent="0.3">
      <c r="A24" s="2370" t="s">
        <v>375</v>
      </c>
      <c r="B24" s="2182"/>
      <c r="C24" s="2182"/>
      <c r="D24" s="2182"/>
      <c r="E24" s="122">
        <v>4241169.41</v>
      </c>
      <c r="F24" s="789">
        <f>SUM(F46,F71,F95)</f>
        <v>4578497.8</v>
      </c>
      <c r="G24" s="463">
        <f>SUM(G46,G71,G95)</f>
        <v>4687796</v>
      </c>
      <c r="H24" s="791">
        <f>SUM(H46,H71,H95)</f>
        <v>4687796</v>
      </c>
      <c r="I24" s="791">
        <v>5104945</v>
      </c>
      <c r="J24" s="791">
        <v>5167979</v>
      </c>
      <c r="K24" s="644">
        <f>SUM(K46,K71,K95)</f>
        <v>5134849</v>
      </c>
      <c r="L24" s="644">
        <f>SUM(L46,L71,L95)</f>
        <v>-33130</v>
      </c>
      <c r="M24" s="645"/>
      <c r="N24" s="645"/>
      <c r="O24" s="1946"/>
      <c r="Q24" s="745"/>
    </row>
    <row r="25" spans="1:17" s="214" customFormat="1" x14ac:dyDescent="0.3">
      <c r="A25" s="2370" t="s">
        <v>376</v>
      </c>
      <c r="B25" s="2182"/>
      <c r="C25" s="2182"/>
      <c r="D25" s="2182"/>
      <c r="E25" s="122">
        <f>SUM(E31,E56,E83)</f>
        <v>3873208.9700000007</v>
      </c>
      <c r="F25" s="789">
        <f>SUM(F47,F72,F96)</f>
        <v>4041103.11</v>
      </c>
      <c r="G25" s="463">
        <f t="shared" ref="G25:H25" si="59">SUM(G47,G72,G96)</f>
        <v>4527646</v>
      </c>
      <c r="H25" s="791">
        <f t="shared" si="59"/>
        <v>4687796</v>
      </c>
      <c r="I25" s="791">
        <f t="shared" ref="I25" si="60">SUM(I47,I72,I96)</f>
        <v>5104945</v>
      </c>
      <c r="J25" s="791">
        <f t="shared" ref="J25" si="61">SUM(J47,J72,J96)</f>
        <v>5167979</v>
      </c>
      <c r="K25" s="644">
        <f>SUM(K9)</f>
        <v>5134849</v>
      </c>
      <c r="L25" s="644">
        <f>SUM(L9)</f>
        <v>-33130</v>
      </c>
      <c r="M25" s="645"/>
      <c r="N25" s="645"/>
    </row>
    <row r="26" spans="1:17" s="214" customFormat="1" x14ac:dyDescent="0.3">
      <c r="A26" s="2371" t="s">
        <v>776</v>
      </c>
      <c r="B26" s="2372"/>
      <c r="C26" s="2372"/>
      <c r="D26" s="2372"/>
      <c r="E26" s="319">
        <f>SUM(E48,E73,E97)</f>
        <v>367960.44</v>
      </c>
      <c r="F26" s="790">
        <f>SUM(F48,F73,F97)</f>
        <v>537394.68999999994</v>
      </c>
      <c r="G26" s="120">
        <v>160150</v>
      </c>
      <c r="H26" s="792"/>
      <c r="I26" s="837">
        <v>0</v>
      </c>
      <c r="J26" s="837">
        <v>0</v>
      </c>
      <c r="K26" s="120">
        <v>0</v>
      </c>
      <c r="L26" s="120">
        <v>0</v>
      </c>
      <c r="M26" s="120"/>
      <c r="N26" s="120"/>
      <c r="O26" s="746"/>
      <c r="Q26" s="746"/>
    </row>
    <row r="27" spans="1:17" s="214" customFormat="1" x14ac:dyDescent="0.3">
      <c r="A27" s="1141"/>
      <c r="B27" s="1142"/>
      <c r="C27" s="1142"/>
      <c r="D27" s="1142"/>
      <c r="E27" s="319"/>
      <c r="F27" s="319"/>
      <c r="G27" s="688"/>
      <c r="H27" s="688"/>
      <c r="I27" s="120"/>
      <c r="J27" s="120"/>
      <c r="K27" s="688"/>
      <c r="L27" s="688"/>
      <c r="M27" s="120"/>
      <c r="N27" s="120"/>
      <c r="O27" s="746"/>
      <c r="Q27" s="746"/>
    </row>
    <row r="28" spans="1:17" s="110" customFormat="1" ht="18.600000000000001" thickBot="1" x14ac:dyDescent="0.4">
      <c r="A28" s="2367"/>
      <c r="B28" s="1973"/>
      <c r="C28" s="1973"/>
      <c r="D28" s="1973"/>
      <c r="E28" s="1974"/>
      <c r="F28" s="497"/>
      <c r="G28" s="352"/>
      <c r="H28" s="352"/>
      <c r="I28" s="352"/>
      <c r="J28" s="352"/>
      <c r="K28" s="496"/>
      <c r="L28" s="496"/>
      <c r="M28" s="352"/>
      <c r="N28" s="352"/>
    </row>
    <row r="29" spans="1:17" ht="70.5" customHeight="1" thickTop="1" x14ac:dyDescent="0.3">
      <c r="A29" s="1981" t="s">
        <v>328</v>
      </c>
      <c r="B29" s="1975" t="s">
        <v>327</v>
      </c>
      <c r="C29" s="1976"/>
      <c r="D29" s="2036" t="s">
        <v>2</v>
      </c>
      <c r="E29" s="467" t="s">
        <v>472</v>
      </c>
      <c r="F29" s="1214" t="s">
        <v>796</v>
      </c>
      <c r="G29" s="468" t="s">
        <v>777</v>
      </c>
      <c r="H29" s="775" t="s">
        <v>782</v>
      </c>
      <c r="I29" s="468" t="s">
        <v>783</v>
      </c>
      <c r="J29" s="775" t="s">
        <v>828</v>
      </c>
      <c r="K29" s="468" t="s">
        <v>839</v>
      </c>
      <c r="L29" s="1682" t="s">
        <v>840</v>
      </c>
      <c r="M29" s="1943"/>
      <c r="N29" s="1943"/>
      <c r="P29" s="1947"/>
    </row>
    <row r="30" spans="1:17" ht="18" customHeight="1" thickBot="1" x14ac:dyDescent="0.35">
      <c r="A30" s="1982"/>
      <c r="B30" s="1977"/>
      <c r="C30" s="1978"/>
      <c r="D30" s="2007"/>
      <c r="E30" s="991" t="s">
        <v>4</v>
      </c>
      <c r="F30" s="843" t="s">
        <v>4</v>
      </c>
      <c r="G30" s="991" t="s">
        <v>4</v>
      </c>
      <c r="H30" s="843" t="s">
        <v>4</v>
      </c>
      <c r="I30" s="991" t="s">
        <v>4</v>
      </c>
      <c r="J30" s="843" t="s">
        <v>4</v>
      </c>
      <c r="K30" s="1953" t="s">
        <v>4</v>
      </c>
      <c r="L30" s="1954" t="s">
        <v>4</v>
      </c>
      <c r="M30" s="1945"/>
      <c r="N30" s="1945"/>
      <c r="P30" s="1945"/>
    </row>
    <row r="31" spans="1:17" s="110" customFormat="1" ht="16.8" thickTop="1" thickBot="1" x14ac:dyDescent="0.35">
      <c r="A31" s="2027" t="s">
        <v>324</v>
      </c>
      <c r="B31" s="2028"/>
      <c r="C31" s="2028"/>
      <c r="D31" s="2028"/>
      <c r="E31" s="992">
        <f t="shared" ref="E31:F31" si="62">SUM(E32:E45)</f>
        <v>3294316.2800000003</v>
      </c>
      <c r="F31" s="945">
        <f t="shared" si="62"/>
        <v>3334206.28</v>
      </c>
      <c r="G31" s="1599">
        <f>SUM(G32:G45)</f>
        <v>3776892</v>
      </c>
      <c r="H31" s="841">
        <f t="shared" ref="H31:L31" si="63">SUM(H32:H45)</f>
        <v>3805042</v>
      </c>
      <c r="I31" s="1599">
        <f t="shared" si="63"/>
        <v>3833991</v>
      </c>
      <c r="J31" s="841">
        <f>SUM(J32:J45)</f>
        <v>3890704</v>
      </c>
      <c r="K31" s="1599">
        <f t="shared" ref="K31" si="64">SUM(K32:K45)</f>
        <v>3868474</v>
      </c>
      <c r="L31" s="1829">
        <f t="shared" si="63"/>
        <v>-22230</v>
      </c>
      <c r="M31" s="1688"/>
      <c r="N31" s="1688"/>
    </row>
    <row r="32" spans="1:17" s="864" customFormat="1" ht="30" customHeight="1" thickTop="1" x14ac:dyDescent="0.3">
      <c r="A32" s="707" t="s">
        <v>273</v>
      </c>
      <c r="B32" s="2361" t="s">
        <v>272</v>
      </c>
      <c r="C32" s="2362"/>
      <c r="D32" s="2362"/>
      <c r="E32" s="1166">
        <v>334152.15000000002</v>
      </c>
      <c r="F32" s="409">
        <v>301372.73</v>
      </c>
      <c r="G32" s="1933">
        <v>393839</v>
      </c>
      <c r="H32" s="1155">
        <v>393839</v>
      </c>
      <c r="I32" s="1933">
        <v>398839</v>
      </c>
      <c r="J32" s="1155">
        <v>412339</v>
      </c>
      <c r="K32" s="1933">
        <v>418339</v>
      </c>
      <c r="L32" s="1735">
        <v>6000</v>
      </c>
      <c r="M32" s="144"/>
      <c r="N32" s="144"/>
      <c r="P32" s="891"/>
    </row>
    <row r="33" spans="1:15" s="864" customFormat="1" ht="16.2" customHeight="1" x14ac:dyDescent="0.3">
      <c r="A33" s="703" t="s">
        <v>274</v>
      </c>
      <c r="B33" s="2345" t="s">
        <v>284</v>
      </c>
      <c r="C33" s="2346"/>
      <c r="D33" s="2346"/>
      <c r="E33" s="1166">
        <v>53262.28</v>
      </c>
      <c r="F33" s="409">
        <v>59357.88</v>
      </c>
      <c r="G33" s="1933">
        <v>43969</v>
      </c>
      <c r="H33" s="1155">
        <v>43969</v>
      </c>
      <c r="I33" s="1933">
        <v>45469</v>
      </c>
      <c r="J33" s="1155">
        <v>48868</v>
      </c>
      <c r="K33" s="493">
        <v>48868</v>
      </c>
      <c r="L33" s="1745">
        <v>0</v>
      </c>
      <c r="M33" s="144"/>
      <c r="N33" s="144"/>
    </row>
    <row r="34" spans="1:15" s="864" customFormat="1" x14ac:dyDescent="0.3">
      <c r="A34" s="703" t="s">
        <v>252</v>
      </c>
      <c r="B34" s="2345" t="s">
        <v>285</v>
      </c>
      <c r="C34" s="2346"/>
      <c r="D34" s="2346"/>
      <c r="E34" s="1166">
        <v>158303.10999999999</v>
      </c>
      <c r="F34" s="409">
        <v>115692.06</v>
      </c>
      <c r="G34" s="1933">
        <v>176713</v>
      </c>
      <c r="H34" s="1155">
        <v>179713</v>
      </c>
      <c r="I34" s="1933">
        <v>185552</v>
      </c>
      <c r="J34" s="1155">
        <v>186504</v>
      </c>
      <c r="K34" s="493">
        <v>181504</v>
      </c>
      <c r="L34" s="1745">
        <v>-5000</v>
      </c>
      <c r="M34" s="144"/>
      <c r="N34" s="144"/>
    </row>
    <row r="35" spans="1:15" s="864" customFormat="1" x14ac:dyDescent="0.3">
      <c r="A35" s="706" t="s">
        <v>275</v>
      </c>
      <c r="B35" s="2349" t="s">
        <v>286</v>
      </c>
      <c r="C35" s="2346"/>
      <c r="D35" s="2346"/>
      <c r="E35" s="1166">
        <v>49239.74</v>
      </c>
      <c r="F35" s="409">
        <v>48777.27</v>
      </c>
      <c r="G35" s="1933">
        <v>70627</v>
      </c>
      <c r="H35" s="1155">
        <v>70777</v>
      </c>
      <c r="I35" s="1933">
        <v>70777</v>
      </c>
      <c r="J35" s="1155">
        <v>70708</v>
      </c>
      <c r="K35" s="493">
        <v>69608</v>
      </c>
      <c r="L35" s="1745">
        <v>-1100</v>
      </c>
      <c r="M35" s="144"/>
      <c r="N35" s="144"/>
    </row>
    <row r="36" spans="1:15" s="864" customFormat="1" x14ac:dyDescent="0.3">
      <c r="A36" s="703" t="s">
        <v>177</v>
      </c>
      <c r="B36" s="2345" t="s">
        <v>287</v>
      </c>
      <c r="C36" s="2346"/>
      <c r="D36" s="2346"/>
      <c r="E36" s="1166">
        <v>175712.82</v>
      </c>
      <c r="F36" s="409">
        <v>160713.60999999999</v>
      </c>
      <c r="G36" s="1933">
        <v>160310</v>
      </c>
      <c r="H36" s="1155">
        <v>185310</v>
      </c>
      <c r="I36" s="1933">
        <v>185310</v>
      </c>
      <c r="J36" s="1155">
        <v>191283</v>
      </c>
      <c r="K36" s="493">
        <v>171283</v>
      </c>
      <c r="L36" s="1745">
        <v>-20000</v>
      </c>
      <c r="M36" s="144"/>
      <c r="N36" s="144"/>
    </row>
    <row r="37" spans="1:15" s="864" customFormat="1" x14ac:dyDescent="0.3">
      <c r="A37" s="703" t="s">
        <v>276</v>
      </c>
      <c r="B37" s="2345" t="s">
        <v>288</v>
      </c>
      <c r="C37" s="2346"/>
      <c r="D37" s="2346"/>
      <c r="E37" s="1166">
        <v>155413</v>
      </c>
      <c r="F37" s="409">
        <v>150922.68</v>
      </c>
      <c r="G37" s="1933">
        <v>155593</v>
      </c>
      <c r="H37" s="1155">
        <v>155593</v>
      </c>
      <c r="I37" s="1933">
        <v>155593</v>
      </c>
      <c r="J37" s="1155">
        <v>165593</v>
      </c>
      <c r="K37" s="493">
        <v>156393</v>
      </c>
      <c r="L37" s="1745">
        <v>-9200</v>
      </c>
      <c r="M37" s="144"/>
      <c r="N37" s="144"/>
    </row>
    <row r="38" spans="1:15" s="864" customFormat="1" x14ac:dyDescent="0.3">
      <c r="A38" s="703" t="s">
        <v>179</v>
      </c>
      <c r="B38" s="2345" t="s">
        <v>180</v>
      </c>
      <c r="C38" s="2346"/>
      <c r="D38" s="2346"/>
      <c r="E38" s="1166">
        <v>129366.49</v>
      </c>
      <c r="F38" s="409">
        <v>114037.37</v>
      </c>
      <c r="G38" s="1933">
        <v>146270</v>
      </c>
      <c r="H38" s="1155">
        <v>146270</v>
      </c>
      <c r="I38" s="1933">
        <v>146270</v>
      </c>
      <c r="J38" s="1155">
        <v>146270</v>
      </c>
      <c r="K38" s="493">
        <v>144170</v>
      </c>
      <c r="L38" s="1745">
        <v>-2100</v>
      </c>
      <c r="M38" s="144"/>
      <c r="N38" s="144"/>
    </row>
    <row r="39" spans="1:15" s="864" customFormat="1" x14ac:dyDescent="0.3">
      <c r="A39" s="706" t="s">
        <v>277</v>
      </c>
      <c r="B39" s="2348" t="s">
        <v>289</v>
      </c>
      <c r="C39" s="2346"/>
      <c r="D39" s="2346"/>
      <c r="E39" s="1166">
        <v>1915877.15</v>
      </c>
      <c r="F39" s="409">
        <v>2012998.51</v>
      </c>
      <c r="G39" s="1933">
        <v>2155063</v>
      </c>
      <c r="H39" s="1155">
        <v>2155063</v>
      </c>
      <c r="I39" s="1933">
        <v>2159673</v>
      </c>
      <c r="J39" s="1155">
        <v>2161304</v>
      </c>
      <c r="K39" s="493">
        <v>2204517</v>
      </c>
      <c r="L39" s="1745">
        <v>43213</v>
      </c>
      <c r="M39" s="144"/>
      <c r="N39" s="144"/>
    </row>
    <row r="40" spans="1:15" s="864" customFormat="1" x14ac:dyDescent="0.3">
      <c r="A40" s="706" t="s">
        <v>278</v>
      </c>
      <c r="B40" s="2349" t="s">
        <v>290</v>
      </c>
      <c r="C40" s="2346"/>
      <c r="D40" s="2346"/>
      <c r="E40" s="1166">
        <v>89278.68</v>
      </c>
      <c r="F40" s="409">
        <v>86449.26</v>
      </c>
      <c r="G40" s="1933">
        <v>120498</v>
      </c>
      <c r="H40" s="1155">
        <v>120498</v>
      </c>
      <c r="I40" s="1933">
        <v>123498</v>
      </c>
      <c r="J40" s="1155">
        <v>116463</v>
      </c>
      <c r="K40" s="493">
        <v>123763</v>
      </c>
      <c r="L40" s="1745">
        <v>7300</v>
      </c>
      <c r="M40" s="144"/>
      <c r="N40" s="144"/>
      <c r="O40" s="144"/>
    </row>
    <row r="41" spans="1:15" s="864" customFormat="1" x14ac:dyDescent="0.3">
      <c r="A41" s="892" t="s">
        <v>279</v>
      </c>
      <c r="B41" s="2348" t="s">
        <v>291</v>
      </c>
      <c r="C41" s="2346"/>
      <c r="D41" s="2346"/>
      <c r="E41" s="1935">
        <v>29096.31</v>
      </c>
      <c r="F41" s="893">
        <v>31531.27</v>
      </c>
      <c r="G41" s="1936">
        <v>30000</v>
      </c>
      <c r="H41" s="1931">
        <v>30000</v>
      </c>
      <c r="I41" s="1936">
        <v>32000</v>
      </c>
      <c r="J41" s="1931">
        <v>42500</v>
      </c>
      <c r="K41" s="1955">
        <v>41500</v>
      </c>
      <c r="L41" s="1956">
        <v>-1000</v>
      </c>
      <c r="M41" s="645"/>
      <c r="N41" s="645"/>
    </row>
    <row r="42" spans="1:15" s="864" customFormat="1" x14ac:dyDescent="0.3">
      <c r="A42" s="703" t="s">
        <v>280</v>
      </c>
      <c r="B42" s="2347" t="s">
        <v>292</v>
      </c>
      <c r="C42" s="2346"/>
      <c r="D42" s="2346"/>
      <c r="E42" s="1166">
        <v>42977.73</v>
      </c>
      <c r="F42" s="409">
        <v>118205.78</v>
      </c>
      <c r="G42" s="1933">
        <v>111118</v>
      </c>
      <c r="H42" s="1155">
        <v>111118</v>
      </c>
      <c r="I42" s="1933">
        <v>118118</v>
      </c>
      <c r="J42" s="1155">
        <v>118118</v>
      </c>
      <c r="K42" s="493">
        <v>120066</v>
      </c>
      <c r="L42" s="1745">
        <v>1948</v>
      </c>
      <c r="M42" s="144"/>
      <c r="N42" s="144"/>
    </row>
    <row r="43" spans="1:15" s="864" customFormat="1" x14ac:dyDescent="0.3">
      <c r="A43" s="706" t="s">
        <v>281</v>
      </c>
      <c r="B43" s="2349" t="s">
        <v>293</v>
      </c>
      <c r="C43" s="2346"/>
      <c r="D43" s="2346"/>
      <c r="E43" s="1166">
        <v>8491.7900000000009</v>
      </c>
      <c r="F43" s="409">
        <v>6762.29</v>
      </c>
      <c r="G43" s="1933">
        <v>8130</v>
      </c>
      <c r="H43" s="1155">
        <v>8130</v>
      </c>
      <c r="I43" s="1933">
        <v>8130</v>
      </c>
      <c r="J43" s="1155">
        <v>8130</v>
      </c>
      <c r="K43" s="493">
        <v>8130</v>
      </c>
      <c r="L43" s="1745">
        <v>0</v>
      </c>
      <c r="M43" s="144"/>
      <c r="N43" s="144"/>
    </row>
    <row r="44" spans="1:15" s="864" customFormat="1" x14ac:dyDescent="0.3">
      <c r="A44" s="706" t="s">
        <v>282</v>
      </c>
      <c r="B44" s="2349" t="s">
        <v>294</v>
      </c>
      <c r="C44" s="2346"/>
      <c r="D44" s="2346"/>
      <c r="E44" s="1166">
        <v>74975.86</v>
      </c>
      <c r="F44" s="409">
        <v>66482.2</v>
      </c>
      <c r="G44" s="1933">
        <v>131062</v>
      </c>
      <c r="H44" s="1155">
        <v>131062</v>
      </c>
      <c r="I44" s="1933">
        <v>131062</v>
      </c>
      <c r="J44" s="1155">
        <v>148002</v>
      </c>
      <c r="K44" s="493">
        <v>105711</v>
      </c>
      <c r="L44" s="1745">
        <v>-42291</v>
      </c>
      <c r="M44" s="144"/>
      <c r="N44" s="144"/>
    </row>
    <row r="45" spans="1:15" s="864" customFormat="1" ht="15" thickBot="1" x14ac:dyDescent="0.35">
      <c r="A45" s="879" t="s">
        <v>283</v>
      </c>
      <c r="B45" s="2359" t="s">
        <v>295</v>
      </c>
      <c r="C45" s="2360"/>
      <c r="D45" s="2360"/>
      <c r="E45" s="1932">
        <v>78169.17</v>
      </c>
      <c r="F45" s="1930">
        <v>60903.37</v>
      </c>
      <c r="G45" s="1934">
        <v>73700</v>
      </c>
      <c r="H45" s="1929">
        <v>73700</v>
      </c>
      <c r="I45" s="1934">
        <v>73700</v>
      </c>
      <c r="J45" s="1929">
        <v>74622</v>
      </c>
      <c r="K45" s="1934">
        <v>74622</v>
      </c>
      <c r="L45" s="1957">
        <v>0</v>
      </c>
      <c r="M45" s="144"/>
      <c r="N45" s="144"/>
    </row>
    <row r="46" spans="1:15" s="110" customFormat="1" ht="15" thickTop="1" x14ac:dyDescent="0.3">
      <c r="A46" s="317"/>
      <c r="B46" s="318"/>
      <c r="C46" s="2353" t="s">
        <v>382</v>
      </c>
      <c r="D46" s="2354"/>
      <c r="E46" s="105">
        <v>3598321.88</v>
      </c>
      <c r="F46" s="105">
        <v>3968134.23</v>
      </c>
      <c r="G46" s="144">
        <v>4153380</v>
      </c>
      <c r="H46" s="144">
        <v>4153380</v>
      </c>
      <c r="I46" s="144">
        <v>4172279</v>
      </c>
      <c r="J46" s="144">
        <v>4216438</v>
      </c>
      <c r="K46" s="144">
        <v>4182141</v>
      </c>
      <c r="L46" s="144">
        <v>-34297</v>
      </c>
      <c r="M46" s="144"/>
      <c r="N46" s="144"/>
    </row>
    <row r="47" spans="1:15" s="110" customFormat="1" x14ac:dyDescent="0.3">
      <c r="A47" s="317"/>
      <c r="B47" s="318"/>
      <c r="C47" s="2355" t="s">
        <v>374</v>
      </c>
      <c r="D47" s="2182"/>
      <c r="E47" s="105">
        <f t="shared" ref="E47:F47" si="65">SUM(E31)</f>
        <v>3294316.2800000003</v>
      </c>
      <c r="F47" s="105">
        <f t="shared" si="65"/>
        <v>3334206.28</v>
      </c>
      <c r="G47" s="144">
        <f>SUM(G31)</f>
        <v>3776892</v>
      </c>
      <c r="H47" s="144">
        <f t="shared" ref="H47:I47" si="66">SUM(H31)</f>
        <v>3805042</v>
      </c>
      <c r="I47" s="144">
        <f t="shared" si="66"/>
        <v>3833991</v>
      </c>
      <c r="J47" s="144">
        <f t="shared" ref="J47" si="67">SUM(J31)</f>
        <v>3890704</v>
      </c>
      <c r="K47" s="144">
        <f>SUM(K31)</f>
        <v>3868474</v>
      </c>
      <c r="L47" s="144">
        <f>SUM(L31)</f>
        <v>-22230</v>
      </c>
      <c r="M47" s="144"/>
      <c r="N47" s="144"/>
    </row>
    <row r="48" spans="1:15" x14ac:dyDescent="0.3">
      <c r="A48" s="124"/>
      <c r="B48" s="125"/>
      <c r="C48" s="2355" t="s">
        <v>364</v>
      </c>
      <c r="D48" s="2182"/>
      <c r="E48" s="122">
        <v>304005.59999999998</v>
      </c>
      <c r="F48" s="122">
        <v>633927.94999999995</v>
      </c>
      <c r="G48" s="123">
        <v>376488</v>
      </c>
      <c r="H48" s="123">
        <v>348338</v>
      </c>
      <c r="I48" s="123">
        <v>338288</v>
      </c>
      <c r="J48" s="123">
        <v>325734</v>
      </c>
      <c r="K48" s="1958">
        <v>313667</v>
      </c>
      <c r="L48" s="1958">
        <v>-12067</v>
      </c>
      <c r="M48" s="645"/>
      <c r="N48" s="645"/>
      <c r="O48" s="645"/>
    </row>
    <row r="49" spans="1:15" x14ac:dyDescent="0.3">
      <c r="A49" s="316"/>
      <c r="B49" s="316"/>
      <c r="C49" s="314"/>
      <c r="D49" s="313"/>
      <c r="E49" s="122"/>
      <c r="F49" s="515"/>
      <c r="G49" s="122"/>
      <c r="H49" s="122"/>
      <c r="I49" s="122"/>
      <c r="J49" s="122"/>
      <c r="K49" s="123"/>
      <c r="L49" s="123"/>
      <c r="M49" s="884"/>
      <c r="N49" s="884"/>
      <c r="O49" s="645"/>
    </row>
    <row r="50" spans="1:15" x14ac:dyDescent="0.3">
      <c r="A50" s="1139"/>
      <c r="B50" s="1139"/>
      <c r="C50" s="1140"/>
      <c r="D50" s="1132"/>
      <c r="E50" s="122"/>
      <c r="F50" s="515"/>
      <c r="G50" s="122"/>
      <c r="H50" s="122"/>
      <c r="I50" s="122"/>
      <c r="J50" s="122"/>
      <c r="K50" s="123"/>
      <c r="L50" s="123"/>
      <c r="M50" s="884"/>
      <c r="N50" s="884"/>
      <c r="O50" s="645"/>
    </row>
    <row r="51" spans="1:15" x14ac:dyDescent="0.3">
      <c r="A51" s="1139"/>
      <c r="B51" s="1139"/>
      <c r="C51" s="1140"/>
      <c r="D51" s="1132"/>
      <c r="E51" s="122"/>
      <c r="F51" s="515"/>
      <c r="G51" s="122"/>
      <c r="H51" s="122"/>
      <c r="I51" s="122"/>
      <c r="J51" s="122"/>
      <c r="K51" s="123"/>
      <c r="L51" s="123"/>
      <c r="M51" s="884"/>
      <c r="N51" s="884"/>
      <c r="O51" s="645"/>
    </row>
    <row r="52" spans="1:15" x14ac:dyDescent="0.3">
      <c r="A52" s="1139"/>
      <c r="B52" s="1139"/>
      <c r="C52" s="1140"/>
      <c r="D52" s="1132"/>
      <c r="E52" s="122"/>
      <c r="F52" s="515"/>
      <c r="G52" s="122"/>
      <c r="H52" s="122"/>
      <c r="I52" s="122"/>
      <c r="J52" s="122"/>
      <c r="K52" s="123"/>
      <c r="L52" s="123"/>
      <c r="M52" s="884"/>
      <c r="N52" s="884"/>
      <c r="O52" s="645"/>
    </row>
    <row r="53" spans="1:15" s="110" customFormat="1" ht="18.600000000000001" thickBot="1" x14ac:dyDescent="0.4">
      <c r="A53" s="1972" t="s">
        <v>325</v>
      </c>
      <c r="B53" s="1973"/>
      <c r="C53" s="1973"/>
      <c r="D53" s="1973"/>
      <c r="E53" s="1974"/>
      <c r="F53" s="497"/>
      <c r="G53" s="352"/>
      <c r="H53" s="352"/>
      <c r="I53" s="352"/>
      <c r="J53" s="352"/>
      <c r="K53" s="496"/>
      <c r="L53" s="496"/>
      <c r="M53" s="352"/>
      <c r="N53" s="352"/>
    </row>
    <row r="54" spans="1:15" ht="72" customHeight="1" thickTop="1" x14ac:dyDescent="0.3">
      <c r="A54" s="1981" t="s">
        <v>328</v>
      </c>
      <c r="B54" s="1975" t="s">
        <v>327</v>
      </c>
      <c r="C54" s="1976"/>
      <c r="D54" s="2036" t="s">
        <v>2</v>
      </c>
      <c r="E54" s="467" t="s">
        <v>472</v>
      </c>
      <c r="F54" s="1214" t="s">
        <v>796</v>
      </c>
      <c r="G54" s="468" t="s">
        <v>777</v>
      </c>
      <c r="H54" s="775" t="s">
        <v>782</v>
      </c>
      <c r="I54" s="468" t="s">
        <v>783</v>
      </c>
      <c r="J54" s="775" t="s">
        <v>828</v>
      </c>
      <c r="K54" s="468" t="s">
        <v>839</v>
      </c>
      <c r="L54" s="1682" t="s">
        <v>840</v>
      </c>
      <c r="M54" s="1943"/>
      <c r="N54" s="1943"/>
    </row>
    <row r="55" spans="1:15" ht="15" thickBot="1" x14ac:dyDescent="0.35">
      <c r="A55" s="1982"/>
      <c r="B55" s="1977"/>
      <c r="C55" s="1978"/>
      <c r="D55" s="2007"/>
      <c r="E55" s="991" t="s">
        <v>4</v>
      </c>
      <c r="F55" s="843" t="s">
        <v>4</v>
      </c>
      <c r="G55" s="991" t="s">
        <v>365</v>
      </c>
      <c r="H55" s="843" t="s">
        <v>4</v>
      </c>
      <c r="I55" s="991" t="s">
        <v>4</v>
      </c>
      <c r="J55" s="843" t="s">
        <v>4</v>
      </c>
      <c r="K55" s="241" t="s">
        <v>4</v>
      </c>
      <c r="L55" s="1750" t="s">
        <v>4</v>
      </c>
      <c r="M55" s="1945"/>
      <c r="N55" s="1945"/>
    </row>
    <row r="56" spans="1:15" s="110" customFormat="1" ht="16.8" thickTop="1" thickBot="1" x14ac:dyDescent="0.35">
      <c r="A56" s="2027" t="s">
        <v>325</v>
      </c>
      <c r="B56" s="2028"/>
      <c r="C56" s="2028"/>
      <c r="D56" s="2028"/>
      <c r="E56" s="992">
        <f t="shared" ref="E56:F56" si="68">SUM(E57:E70)</f>
        <v>451665.24</v>
      </c>
      <c r="F56" s="945">
        <f t="shared" si="68"/>
        <v>581143.26</v>
      </c>
      <c r="G56" s="1599">
        <f>SUM(G57:G70)</f>
        <v>619960</v>
      </c>
      <c r="H56" s="841">
        <f t="shared" ref="H56" si="69">SUM(H57:H70)</f>
        <v>751960</v>
      </c>
      <c r="I56" s="1599">
        <f t="shared" ref="I56" si="70">SUM(I57:I70)</f>
        <v>1140160</v>
      </c>
      <c r="J56" s="841">
        <f t="shared" ref="J56:K56" si="71">SUM(J57:J70)</f>
        <v>1146481</v>
      </c>
      <c r="K56" s="1599">
        <f t="shared" si="71"/>
        <v>1135581</v>
      </c>
      <c r="L56" s="1829">
        <f>SUM(L57:L70)</f>
        <v>-10900</v>
      </c>
      <c r="M56" s="1688"/>
      <c r="N56" s="1688"/>
    </row>
    <row r="57" spans="1:15" ht="16.95" customHeight="1" thickTop="1" x14ac:dyDescent="0.3">
      <c r="A57" s="707" t="s">
        <v>273</v>
      </c>
      <c r="B57" s="2361" t="s">
        <v>272</v>
      </c>
      <c r="C57" s="2364"/>
      <c r="D57" s="2364"/>
      <c r="E57" s="1165">
        <v>0</v>
      </c>
      <c r="F57" s="1293">
        <v>0</v>
      </c>
      <c r="G57" s="227">
        <v>0</v>
      </c>
      <c r="H57" s="1154">
        <v>0</v>
      </c>
      <c r="I57" s="227">
        <v>0</v>
      </c>
      <c r="J57" s="1154">
        <v>0</v>
      </c>
      <c r="K57" s="227">
        <v>0</v>
      </c>
      <c r="L57" s="1737">
        <v>0</v>
      </c>
      <c r="M57" s="144"/>
      <c r="N57" s="144"/>
    </row>
    <row r="58" spans="1:15" ht="16.2" customHeight="1" x14ac:dyDescent="0.3">
      <c r="A58" s="703" t="s">
        <v>274</v>
      </c>
      <c r="B58" s="2356" t="s">
        <v>284</v>
      </c>
      <c r="C58" s="2357"/>
      <c r="D58" s="2357"/>
      <c r="E58" s="1166">
        <v>0</v>
      </c>
      <c r="F58" s="1293">
        <v>0</v>
      </c>
      <c r="G58" s="227">
        <v>860</v>
      </c>
      <c r="H58" s="1154">
        <v>860</v>
      </c>
      <c r="I58" s="227">
        <v>860</v>
      </c>
      <c r="J58" s="1154">
        <v>860</v>
      </c>
      <c r="K58" s="227">
        <v>860</v>
      </c>
      <c r="L58" s="1737">
        <v>0</v>
      </c>
      <c r="M58" s="144"/>
      <c r="N58" s="144"/>
    </row>
    <row r="59" spans="1:15" s="110" customFormat="1" x14ac:dyDescent="0.3">
      <c r="A59" s="704" t="s">
        <v>252</v>
      </c>
      <c r="B59" s="2363" t="s">
        <v>285</v>
      </c>
      <c r="C59" s="2351"/>
      <c r="D59" s="2351"/>
      <c r="E59" s="1165">
        <v>79784.399999999994</v>
      </c>
      <c r="F59" s="1293">
        <v>47305.96</v>
      </c>
      <c r="G59" s="227">
        <v>18000</v>
      </c>
      <c r="H59" s="1154">
        <v>18000</v>
      </c>
      <c r="I59" s="227">
        <v>18000</v>
      </c>
      <c r="J59" s="1154">
        <v>18000</v>
      </c>
      <c r="K59" s="227">
        <v>14000</v>
      </c>
      <c r="L59" s="1737">
        <v>-4000</v>
      </c>
      <c r="M59" s="144"/>
      <c r="N59" s="144"/>
    </row>
    <row r="60" spans="1:15" s="110" customFormat="1" x14ac:dyDescent="0.3">
      <c r="A60" s="705" t="s">
        <v>275</v>
      </c>
      <c r="B60" s="2350" t="s">
        <v>286</v>
      </c>
      <c r="C60" s="2351"/>
      <c r="D60" s="2351"/>
      <c r="E60" s="1165">
        <v>0</v>
      </c>
      <c r="F60" s="1293">
        <v>0</v>
      </c>
      <c r="G60" s="227">
        <v>6000</v>
      </c>
      <c r="H60" s="1154">
        <v>6000</v>
      </c>
      <c r="I60" s="227">
        <v>6000</v>
      </c>
      <c r="J60" s="1154">
        <v>6000</v>
      </c>
      <c r="K60" s="227">
        <v>6000</v>
      </c>
      <c r="L60" s="1737">
        <v>0</v>
      </c>
      <c r="M60" s="144"/>
      <c r="N60" s="144"/>
    </row>
    <row r="61" spans="1:15" s="110" customFormat="1" x14ac:dyDescent="0.3">
      <c r="A61" s="704" t="s">
        <v>177</v>
      </c>
      <c r="B61" s="2363" t="s">
        <v>287</v>
      </c>
      <c r="C61" s="2351"/>
      <c r="D61" s="2351"/>
      <c r="E61" s="1165">
        <v>8349.7900000000009</v>
      </c>
      <c r="F61" s="1293">
        <v>419935.71</v>
      </c>
      <c r="G61" s="227">
        <v>14200</v>
      </c>
      <c r="H61" s="1154">
        <v>14200</v>
      </c>
      <c r="I61" s="227">
        <v>14200</v>
      </c>
      <c r="J61" s="1154">
        <v>14200</v>
      </c>
      <c r="K61" s="227">
        <v>14200</v>
      </c>
      <c r="L61" s="1737">
        <v>0</v>
      </c>
      <c r="M61" s="144"/>
      <c r="N61" s="144"/>
    </row>
    <row r="62" spans="1:15" s="110" customFormat="1" x14ac:dyDescent="0.3">
      <c r="A62" s="704" t="s">
        <v>276</v>
      </c>
      <c r="B62" s="2363" t="s">
        <v>288</v>
      </c>
      <c r="C62" s="2351"/>
      <c r="D62" s="2351"/>
      <c r="E62" s="1165">
        <v>0</v>
      </c>
      <c r="F62" s="1293">
        <v>0</v>
      </c>
      <c r="G62" s="227">
        <v>0</v>
      </c>
      <c r="H62" s="1154">
        <v>0</v>
      </c>
      <c r="I62" s="227">
        <v>0</v>
      </c>
      <c r="J62" s="1154">
        <v>0</v>
      </c>
      <c r="K62" s="227">
        <v>0</v>
      </c>
      <c r="L62" s="1737">
        <v>0</v>
      </c>
      <c r="M62" s="144"/>
      <c r="N62" s="144"/>
    </row>
    <row r="63" spans="1:15" s="864" customFormat="1" x14ac:dyDescent="0.3">
      <c r="A63" s="703" t="s">
        <v>179</v>
      </c>
      <c r="B63" s="2345" t="s">
        <v>180</v>
      </c>
      <c r="C63" s="2346"/>
      <c r="D63" s="2346"/>
      <c r="E63" s="1166">
        <v>187732.58</v>
      </c>
      <c r="F63" s="409">
        <v>43406.559999999998</v>
      </c>
      <c r="G63" s="1933">
        <v>352900</v>
      </c>
      <c r="H63" s="1155">
        <v>302900</v>
      </c>
      <c r="I63" s="1933">
        <v>448100</v>
      </c>
      <c r="J63" s="1155">
        <v>429140</v>
      </c>
      <c r="K63" s="1933">
        <v>412240</v>
      </c>
      <c r="L63" s="1735">
        <v>-16900</v>
      </c>
      <c r="M63" s="144"/>
      <c r="N63" s="144"/>
    </row>
    <row r="64" spans="1:15" s="864" customFormat="1" x14ac:dyDescent="0.3">
      <c r="A64" s="706" t="s">
        <v>277</v>
      </c>
      <c r="B64" s="2348" t="s">
        <v>289</v>
      </c>
      <c r="C64" s="2346"/>
      <c r="D64" s="2346"/>
      <c r="E64" s="1166">
        <v>163801.35</v>
      </c>
      <c r="F64" s="409">
        <v>28305.16</v>
      </c>
      <c r="G64" s="1933">
        <v>205000</v>
      </c>
      <c r="H64" s="1155">
        <v>282000</v>
      </c>
      <c r="I64" s="1933">
        <v>525000</v>
      </c>
      <c r="J64" s="1155">
        <v>550281</v>
      </c>
      <c r="K64" s="1933">
        <v>560281</v>
      </c>
      <c r="L64" s="1735">
        <v>10000</v>
      </c>
      <c r="M64" s="144"/>
      <c r="N64" s="144"/>
    </row>
    <row r="65" spans="1:15" s="110" customFormat="1" x14ac:dyDescent="0.3">
      <c r="A65" s="705" t="s">
        <v>278</v>
      </c>
      <c r="B65" s="2350" t="s">
        <v>290</v>
      </c>
      <c r="C65" s="2351"/>
      <c r="D65" s="2351"/>
      <c r="E65" s="1165">
        <v>11997.12</v>
      </c>
      <c r="F65" s="1293">
        <v>0</v>
      </c>
      <c r="G65" s="227">
        <v>0</v>
      </c>
      <c r="H65" s="1154">
        <v>0</v>
      </c>
      <c r="I65" s="227">
        <v>0</v>
      </c>
      <c r="J65" s="1154">
        <v>0</v>
      </c>
      <c r="K65" s="227">
        <v>0</v>
      </c>
      <c r="L65" s="1737">
        <v>0</v>
      </c>
      <c r="M65" s="144"/>
      <c r="N65" s="144"/>
    </row>
    <row r="66" spans="1:15" s="110" customFormat="1" x14ac:dyDescent="0.3">
      <c r="A66" s="705" t="s">
        <v>279</v>
      </c>
      <c r="B66" s="2350" t="s">
        <v>291</v>
      </c>
      <c r="C66" s="2351"/>
      <c r="D66" s="2351"/>
      <c r="E66" s="1165">
        <v>0</v>
      </c>
      <c r="F66" s="1293">
        <v>39194.67</v>
      </c>
      <c r="G66" s="227">
        <v>2500</v>
      </c>
      <c r="H66" s="1154">
        <v>2500</v>
      </c>
      <c r="I66" s="227">
        <v>2500</v>
      </c>
      <c r="J66" s="1154">
        <v>2500</v>
      </c>
      <c r="K66" s="227">
        <v>2500</v>
      </c>
      <c r="L66" s="1737">
        <v>0</v>
      </c>
      <c r="M66" s="144"/>
      <c r="N66" s="144"/>
    </row>
    <row r="67" spans="1:15" s="110" customFormat="1" x14ac:dyDescent="0.3">
      <c r="A67" s="703" t="s">
        <v>280</v>
      </c>
      <c r="B67" s="2347" t="s">
        <v>292</v>
      </c>
      <c r="C67" s="2346"/>
      <c r="D67" s="2346"/>
      <c r="E67" s="1165">
        <v>0</v>
      </c>
      <c r="F67" s="409">
        <v>2995.2</v>
      </c>
      <c r="G67" s="1933">
        <v>3000</v>
      </c>
      <c r="H67" s="1155">
        <v>53000</v>
      </c>
      <c r="I67" s="1933">
        <v>53000</v>
      </c>
      <c r="J67" s="1155">
        <v>53000</v>
      </c>
      <c r="K67" s="1933">
        <v>53000</v>
      </c>
      <c r="L67" s="1735">
        <v>0</v>
      </c>
      <c r="M67" s="144"/>
      <c r="N67" s="144"/>
    </row>
    <row r="68" spans="1:15" x14ac:dyDescent="0.3">
      <c r="A68" s="705" t="s">
        <v>281</v>
      </c>
      <c r="B68" s="2350" t="s">
        <v>293</v>
      </c>
      <c r="C68" s="2351"/>
      <c r="D68" s="2351"/>
      <c r="E68" s="1165">
        <v>0</v>
      </c>
      <c r="F68" s="409">
        <v>0</v>
      </c>
      <c r="G68" s="1933">
        <v>15000</v>
      </c>
      <c r="H68" s="1155">
        <v>70000</v>
      </c>
      <c r="I68" s="1933">
        <v>70000</v>
      </c>
      <c r="J68" s="1155">
        <v>70000</v>
      </c>
      <c r="K68" s="1933">
        <v>70000</v>
      </c>
      <c r="L68" s="1735">
        <v>0</v>
      </c>
      <c r="M68" s="144"/>
      <c r="N68" s="144"/>
    </row>
    <row r="69" spans="1:15" x14ac:dyDescent="0.3">
      <c r="A69" s="706" t="s">
        <v>282</v>
      </c>
      <c r="B69" s="2358" t="s">
        <v>294</v>
      </c>
      <c r="C69" s="2357"/>
      <c r="D69" s="2357"/>
      <c r="E69" s="1165">
        <v>0</v>
      </c>
      <c r="F69" s="409">
        <v>0</v>
      </c>
      <c r="G69" s="1933">
        <v>2500</v>
      </c>
      <c r="H69" s="1155">
        <v>2500</v>
      </c>
      <c r="I69" s="1933">
        <v>2500</v>
      </c>
      <c r="J69" s="1155">
        <v>2500</v>
      </c>
      <c r="K69" s="1933">
        <v>2500</v>
      </c>
      <c r="L69" s="1735">
        <v>0</v>
      </c>
      <c r="M69" s="144"/>
      <c r="N69" s="144"/>
    </row>
    <row r="70" spans="1:15" ht="15" thickBot="1" x14ac:dyDescent="0.35">
      <c r="A70" s="879" t="s">
        <v>283</v>
      </c>
      <c r="B70" s="2378" t="s">
        <v>295</v>
      </c>
      <c r="C70" s="2379"/>
      <c r="D70" s="2379"/>
      <c r="E70" s="1585">
        <v>0</v>
      </c>
      <c r="F70" s="1586">
        <v>0</v>
      </c>
      <c r="G70" s="1546">
        <v>0</v>
      </c>
      <c r="H70" s="1547">
        <v>0</v>
      </c>
      <c r="I70" s="1546">
        <v>0</v>
      </c>
      <c r="J70" s="1547">
        <v>0</v>
      </c>
      <c r="K70" s="1546">
        <v>0</v>
      </c>
      <c r="L70" s="1823">
        <v>0</v>
      </c>
      <c r="M70" s="144"/>
      <c r="N70" s="144"/>
    </row>
    <row r="71" spans="1:15" ht="15" thickTop="1" x14ac:dyDescent="0.3">
      <c r="A71" s="125"/>
      <c r="B71" s="125"/>
      <c r="C71" s="316" t="s">
        <v>377</v>
      </c>
      <c r="D71" s="125"/>
      <c r="E71" s="122">
        <v>112702.49</v>
      </c>
      <c r="F71" s="122">
        <v>276183.34999999998</v>
      </c>
      <c r="G71" s="123">
        <v>288111</v>
      </c>
      <c r="H71" s="123">
        <v>288111</v>
      </c>
      <c r="I71" s="123">
        <v>348111</v>
      </c>
      <c r="J71" s="123">
        <v>347032</v>
      </c>
      <c r="K71" s="123">
        <v>348199</v>
      </c>
      <c r="L71" s="123">
        <v>1167</v>
      </c>
      <c r="M71" s="645"/>
      <c r="N71" s="645"/>
      <c r="O71" s="645"/>
    </row>
    <row r="72" spans="1:15" x14ac:dyDescent="0.3">
      <c r="A72" s="316"/>
      <c r="B72" s="316"/>
      <c r="C72" s="316" t="s">
        <v>378</v>
      </c>
      <c r="D72" s="316"/>
      <c r="E72" s="122">
        <f t="shared" ref="E72:F72" si="72">SUM(E56)</f>
        <v>451665.24</v>
      </c>
      <c r="F72" s="122">
        <f t="shared" si="72"/>
        <v>581143.26</v>
      </c>
      <c r="G72" s="123">
        <f t="shared" ref="G72:H72" si="73">SUM(G56)</f>
        <v>619960</v>
      </c>
      <c r="H72" s="123">
        <f t="shared" si="73"/>
        <v>751960</v>
      </c>
      <c r="I72" s="123">
        <f t="shared" ref="I72" si="74">SUM(I56)</f>
        <v>1140160</v>
      </c>
      <c r="J72" s="123">
        <f t="shared" ref="J72" si="75">SUM(J56)</f>
        <v>1146481</v>
      </c>
      <c r="K72" s="1958">
        <f>SUM(K56)</f>
        <v>1135581</v>
      </c>
      <c r="L72" s="1958">
        <f>SUM(L56)</f>
        <v>-10900</v>
      </c>
      <c r="M72" s="645"/>
      <c r="N72" s="645"/>
      <c r="O72" s="645"/>
    </row>
    <row r="73" spans="1:15" x14ac:dyDescent="0.3">
      <c r="A73" s="316"/>
      <c r="B73" s="316"/>
      <c r="C73" s="2353" t="s">
        <v>364</v>
      </c>
      <c r="D73" s="2353"/>
      <c r="E73" s="122">
        <v>-338962.75</v>
      </c>
      <c r="F73" s="122">
        <v>-304959.90999999997</v>
      </c>
      <c r="G73" s="123">
        <v>-331849</v>
      </c>
      <c r="H73" s="123">
        <v>-463849</v>
      </c>
      <c r="I73" s="123">
        <v>-792049</v>
      </c>
      <c r="J73" s="123">
        <v>-799449</v>
      </c>
      <c r="K73" s="1958">
        <v>-787382</v>
      </c>
      <c r="L73" s="1958">
        <v>-12067</v>
      </c>
      <c r="M73" s="645"/>
      <c r="N73" s="645"/>
      <c r="O73" s="645"/>
    </row>
    <row r="74" spans="1:15" x14ac:dyDescent="0.3">
      <c r="A74" s="316"/>
      <c r="B74" s="316"/>
      <c r="C74" s="316"/>
      <c r="D74" s="316"/>
      <c r="E74" s="122"/>
      <c r="F74" s="486"/>
      <c r="G74" s="122"/>
      <c r="H74" s="122"/>
      <c r="I74" s="122"/>
      <c r="J74" s="122"/>
      <c r="K74" s="123"/>
      <c r="L74" s="123"/>
      <c r="M74" s="884"/>
      <c r="N74" s="884"/>
      <c r="O74" s="645"/>
    </row>
    <row r="75" spans="1:15" x14ac:dyDescent="0.3">
      <c r="A75" s="1139"/>
      <c r="B75" s="1139"/>
      <c r="C75" s="1139"/>
      <c r="D75" s="1139"/>
      <c r="E75" s="122"/>
      <c r="F75" s="486"/>
      <c r="G75" s="122"/>
      <c r="H75" s="122"/>
      <c r="I75" s="122"/>
      <c r="J75" s="122"/>
      <c r="K75" s="123"/>
      <c r="L75" s="123"/>
      <c r="M75" s="884"/>
      <c r="N75" s="884"/>
      <c r="O75" s="645"/>
    </row>
    <row r="76" spans="1:15" x14ac:dyDescent="0.3">
      <c r="A76" s="1139"/>
      <c r="B76" s="1139"/>
      <c r="C76" s="1139"/>
      <c r="D76" s="1139"/>
      <c r="E76" s="122"/>
      <c r="F76" s="486"/>
      <c r="G76" s="122"/>
      <c r="H76" s="122"/>
      <c r="I76" s="122"/>
      <c r="J76" s="122"/>
      <c r="K76" s="123"/>
      <c r="L76" s="123"/>
      <c r="M76" s="884"/>
      <c r="N76" s="884"/>
      <c r="O76" s="645"/>
    </row>
    <row r="77" spans="1:15" x14ac:dyDescent="0.3">
      <c r="A77" s="1139"/>
      <c r="B77" s="1139"/>
      <c r="C77" s="1139"/>
      <c r="D77" s="1139"/>
      <c r="E77" s="122"/>
      <c r="F77" s="486"/>
      <c r="G77" s="122"/>
      <c r="H77" s="122"/>
      <c r="I77" s="122"/>
      <c r="J77" s="122"/>
      <c r="K77" s="123"/>
      <c r="L77" s="123"/>
      <c r="M77" s="884"/>
      <c r="N77" s="884"/>
      <c r="O77" s="645"/>
    </row>
    <row r="78" spans="1:15" x14ac:dyDescent="0.3">
      <c r="A78" s="1139"/>
      <c r="B78" s="1139"/>
      <c r="C78" s="1139"/>
      <c r="D78" s="1139"/>
      <c r="E78" s="122"/>
      <c r="F78" s="486"/>
      <c r="G78" s="122"/>
      <c r="H78" s="122"/>
      <c r="I78" s="122"/>
      <c r="J78" s="122"/>
      <c r="K78" s="123"/>
      <c r="L78" s="123"/>
      <c r="M78" s="884"/>
      <c r="N78" s="884"/>
      <c r="O78" s="645"/>
    </row>
    <row r="79" spans="1:15" x14ac:dyDescent="0.3">
      <c r="A79" s="1139"/>
      <c r="B79" s="1139"/>
      <c r="C79" s="1139"/>
      <c r="D79" s="1139"/>
      <c r="E79" s="122"/>
      <c r="F79" s="486"/>
      <c r="G79" s="122"/>
      <c r="H79" s="122"/>
      <c r="I79" s="122"/>
      <c r="J79" s="122"/>
      <c r="K79" s="123"/>
      <c r="L79" s="123"/>
      <c r="M79" s="884"/>
      <c r="N79" s="884"/>
      <c r="O79" s="645"/>
    </row>
    <row r="80" spans="1:15" s="110" customFormat="1" ht="18.600000000000001" thickBot="1" x14ac:dyDescent="0.4">
      <c r="A80" s="1972" t="s">
        <v>330</v>
      </c>
      <c r="B80" s="1973"/>
      <c r="C80" s="1973"/>
      <c r="D80" s="1973"/>
      <c r="E80" s="1974"/>
      <c r="F80" s="497"/>
      <c r="G80" s="352"/>
      <c r="H80" s="352"/>
      <c r="I80" s="352"/>
      <c r="J80" s="352"/>
      <c r="K80" s="496"/>
      <c r="L80" s="496"/>
      <c r="M80" s="352"/>
      <c r="N80" s="352"/>
    </row>
    <row r="81" spans="1:15" ht="69" customHeight="1" thickTop="1" x14ac:dyDescent="0.3">
      <c r="A81" s="1981" t="s">
        <v>328</v>
      </c>
      <c r="B81" s="1975" t="s">
        <v>327</v>
      </c>
      <c r="C81" s="1976"/>
      <c r="D81" s="2036" t="s">
        <v>2</v>
      </c>
      <c r="E81" s="467" t="s">
        <v>472</v>
      </c>
      <c r="F81" s="1214" t="s">
        <v>796</v>
      </c>
      <c r="G81" s="468" t="s">
        <v>777</v>
      </c>
      <c r="H81" s="775" t="s">
        <v>782</v>
      </c>
      <c r="I81" s="468" t="s">
        <v>783</v>
      </c>
      <c r="J81" s="775" t="s">
        <v>828</v>
      </c>
      <c r="K81" s="468" t="s">
        <v>839</v>
      </c>
      <c r="L81" s="1682" t="s">
        <v>840</v>
      </c>
      <c r="M81" s="1943"/>
      <c r="N81" s="1943"/>
    </row>
    <row r="82" spans="1:15" ht="15" thickBot="1" x14ac:dyDescent="0.35">
      <c r="A82" s="1982"/>
      <c r="B82" s="1977"/>
      <c r="C82" s="1978"/>
      <c r="D82" s="2007"/>
      <c r="E82" s="991" t="s">
        <v>4</v>
      </c>
      <c r="F82" s="843" t="s">
        <v>4</v>
      </c>
      <c r="G82" s="991" t="s">
        <v>4</v>
      </c>
      <c r="H82" s="843" t="s">
        <v>4</v>
      </c>
      <c r="I82" s="991" t="s">
        <v>4</v>
      </c>
      <c r="J82" s="843" t="s">
        <v>4</v>
      </c>
      <c r="K82" s="241" t="s">
        <v>4</v>
      </c>
      <c r="L82" s="1750" t="s">
        <v>4</v>
      </c>
      <c r="M82" s="1945"/>
      <c r="N82" s="1945"/>
    </row>
    <row r="83" spans="1:15" s="110" customFormat="1" ht="16.8" thickTop="1" thickBot="1" x14ac:dyDescent="0.35">
      <c r="A83" s="2027" t="s">
        <v>330</v>
      </c>
      <c r="B83" s="2028"/>
      <c r="C83" s="2028"/>
      <c r="D83" s="2028"/>
      <c r="E83" s="992">
        <f>SUM(E84:E93)</f>
        <v>127227.45000000001</v>
      </c>
      <c r="F83" s="945">
        <f t="shared" ref="F83" si="76">SUM(F84:F93)</f>
        <v>125753.56999999999</v>
      </c>
      <c r="G83" s="1599">
        <f>SUM(G84:G93)</f>
        <v>130794</v>
      </c>
      <c r="H83" s="841">
        <f>SUM(H84:H93)</f>
        <v>130794</v>
      </c>
      <c r="I83" s="1599">
        <f>SUM(I84:I93)</f>
        <v>130794</v>
      </c>
      <c r="J83" s="841">
        <f>SUM(J84:J93)</f>
        <v>130794</v>
      </c>
      <c r="K83" s="1599">
        <f t="shared" ref="K83:L83" si="77">SUM(K84:K93)</f>
        <v>130794</v>
      </c>
      <c r="L83" s="1829">
        <f t="shared" si="77"/>
        <v>0</v>
      </c>
      <c r="M83" s="1688"/>
      <c r="N83" s="1688"/>
    </row>
    <row r="84" spans="1:15" ht="15" thickTop="1" x14ac:dyDescent="0.3">
      <c r="A84" s="708" t="s">
        <v>252</v>
      </c>
      <c r="B84" s="1143" t="s">
        <v>253</v>
      </c>
      <c r="C84" s="126"/>
      <c r="D84" s="126"/>
      <c r="E84" s="1937">
        <v>3746.04</v>
      </c>
      <c r="F84" s="1939">
        <v>700.42</v>
      </c>
      <c r="G84" s="1941">
        <v>0</v>
      </c>
      <c r="H84" s="842">
        <v>0</v>
      </c>
      <c r="I84" s="1941">
        <v>0</v>
      </c>
      <c r="J84" s="842">
        <v>0</v>
      </c>
      <c r="K84" s="1941">
        <v>0</v>
      </c>
      <c r="L84" s="1959">
        <v>0</v>
      </c>
      <c r="M84" s="1948"/>
      <c r="N84" s="1948"/>
    </row>
    <row r="85" spans="1:15" x14ac:dyDescent="0.3">
      <c r="A85" s="709" t="s">
        <v>31</v>
      </c>
      <c r="B85" s="1143" t="s">
        <v>178</v>
      </c>
      <c r="C85" s="126"/>
      <c r="D85" s="126"/>
      <c r="E85" s="1937">
        <v>0</v>
      </c>
      <c r="F85" s="1939">
        <v>0</v>
      </c>
      <c r="G85" s="1941">
        <v>0</v>
      </c>
      <c r="H85" s="842">
        <v>0</v>
      </c>
      <c r="I85" s="1941">
        <v>0</v>
      </c>
      <c r="J85" s="842">
        <v>0</v>
      </c>
      <c r="K85" s="1941">
        <v>0</v>
      </c>
      <c r="L85" s="1959">
        <v>0</v>
      </c>
      <c r="M85" s="1948"/>
      <c r="N85" s="1948"/>
    </row>
    <row r="86" spans="1:15" x14ac:dyDescent="0.3">
      <c r="A86" s="709" t="s">
        <v>40</v>
      </c>
      <c r="B86" s="1143" t="s">
        <v>316</v>
      </c>
      <c r="C86" s="126"/>
      <c r="D86" s="126"/>
      <c r="E86" s="1937">
        <v>0</v>
      </c>
      <c r="F86" s="1939">
        <v>0</v>
      </c>
      <c r="G86" s="1941">
        <v>0</v>
      </c>
      <c r="H86" s="842">
        <v>0</v>
      </c>
      <c r="I86" s="1941">
        <v>0</v>
      </c>
      <c r="J86" s="842">
        <v>0</v>
      </c>
      <c r="K86" s="1941">
        <v>0</v>
      </c>
      <c r="L86" s="1959">
        <v>0</v>
      </c>
      <c r="M86" s="1948"/>
      <c r="N86" s="1948"/>
    </row>
    <row r="87" spans="1:15" x14ac:dyDescent="0.3">
      <c r="A87" s="709" t="s">
        <v>319</v>
      </c>
      <c r="B87" s="2376" t="s">
        <v>316</v>
      </c>
      <c r="C87" s="2377"/>
      <c r="D87" s="2377"/>
      <c r="E87" s="1937">
        <v>0</v>
      </c>
      <c r="F87" s="1939">
        <v>0</v>
      </c>
      <c r="G87" s="1941">
        <v>0</v>
      </c>
      <c r="H87" s="842">
        <v>0</v>
      </c>
      <c r="I87" s="1941">
        <v>0</v>
      </c>
      <c r="J87" s="842">
        <v>0</v>
      </c>
      <c r="K87" s="1941">
        <v>0</v>
      </c>
      <c r="L87" s="1959">
        <v>0</v>
      </c>
      <c r="M87" s="1948"/>
      <c r="N87" s="1948"/>
    </row>
    <row r="88" spans="1:15" x14ac:dyDescent="0.3">
      <c r="A88" s="708" t="s">
        <v>43</v>
      </c>
      <c r="B88" s="2376" t="s">
        <v>315</v>
      </c>
      <c r="C88" s="2377"/>
      <c r="D88" s="2377"/>
      <c r="E88" s="1937">
        <v>20833.330000000002</v>
      </c>
      <c r="F88" s="1939">
        <v>19698.599999999999</v>
      </c>
      <c r="G88" s="1941">
        <v>24364</v>
      </c>
      <c r="H88" s="842">
        <v>24364</v>
      </c>
      <c r="I88" s="1941">
        <v>24364</v>
      </c>
      <c r="J88" s="842">
        <v>24364</v>
      </c>
      <c r="K88" s="1941">
        <v>24364</v>
      </c>
      <c r="L88" s="1959">
        <v>0</v>
      </c>
      <c r="M88" s="1948"/>
      <c r="N88" s="1948"/>
    </row>
    <row r="89" spans="1:15" x14ac:dyDescent="0.3">
      <c r="A89" s="708" t="s">
        <v>55</v>
      </c>
      <c r="B89" s="1143" t="s">
        <v>738</v>
      </c>
      <c r="C89" s="1144"/>
      <c r="D89" s="1144"/>
      <c r="E89" s="1937">
        <v>0</v>
      </c>
      <c r="F89" s="1939">
        <v>0</v>
      </c>
      <c r="G89" s="1941">
        <v>0</v>
      </c>
      <c r="H89" s="842">
        <v>0</v>
      </c>
      <c r="I89" s="1941">
        <v>0</v>
      </c>
      <c r="J89" s="842">
        <v>0</v>
      </c>
      <c r="K89" s="1941">
        <v>0</v>
      </c>
      <c r="L89" s="1959">
        <v>0</v>
      </c>
      <c r="M89" s="1948"/>
      <c r="N89" s="1948"/>
    </row>
    <row r="90" spans="1:15" x14ac:dyDescent="0.3">
      <c r="A90" s="708" t="s">
        <v>61</v>
      </c>
      <c r="B90" s="127" t="s">
        <v>180</v>
      </c>
      <c r="C90" s="128"/>
      <c r="D90" s="128"/>
      <c r="E90" s="1937">
        <v>77593.02</v>
      </c>
      <c r="F90" s="1939">
        <v>80064.06</v>
      </c>
      <c r="G90" s="1941">
        <v>81000</v>
      </c>
      <c r="H90" s="842">
        <v>81000</v>
      </c>
      <c r="I90" s="1941">
        <v>81000</v>
      </c>
      <c r="J90" s="842">
        <v>81000</v>
      </c>
      <c r="K90" s="1941">
        <v>81000</v>
      </c>
      <c r="L90" s="1959">
        <v>0</v>
      </c>
      <c r="M90" s="1948"/>
      <c r="N90" s="1948"/>
    </row>
    <row r="91" spans="1:15" x14ac:dyDescent="0.3">
      <c r="A91" s="710" t="s">
        <v>65</v>
      </c>
      <c r="B91" s="232" t="s">
        <v>343</v>
      </c>
      <c r="C91" s="233"/>
      <c r="D91" s="233"/>
      <c r="E91" s="1937">
        <v>0</v>
      </c>
      <c r="F91" s="1939">
        <v>0</v>
      </c>
      <c r="G91" s="1941">
        <v>0</v>
      </c>
      <c r="H91" s="842">
        <v>0</v>
      </c>
      <c r="I91" s="1941">
        <v>0</v>
      </c>
      <c r="J91" s="842">
        <v>0</v>
      </c>
      <c r="K91" s="1941">
        <v>0</v>
      </c>
      <c r="L91" s="1959">
        <v>0</v>
      </c>
      <c r="M91" s="1948"/>
      <c r="N91" s="1948"/>
    </row>
    <row r="92" spans="1:15" x14ac:dyDescent="0.3">
      <c r="A92" s="710" t="s">
        <v>121</v>
      </c>
      <c r="B92" s="232" t="s">
        <v>349</v>
      </c>
      <c r="C92" s="233"/>
      <c r="D92" s="233"/>
      <c r="E92" s="1937">
        <v>0</v>
      </c>
      <c r="F92" s="1939">
        <v>0</v>
      </c>
      <c r="G92" s="1941">
        <v>0</v>
      </c>
      <c r="H92" s="842">
        <v>0</v>
      </c>
      <c r="I92" s="1941">
        <v>0</v>
      </c>
      <c r="J92" s="842">
        <v>0</v>
      </c>
      <c r="K92" s="1941">
        <v>0</v>
      </c>
      <c r="L92" s="1959">
        <v>0</v>
      </c>
      <c r="M92" s="1948"/>
      <c r="N92" s="1948"/>
    </row>
    <row r="93" spans="1:15" ht="15" thickBot="1" x14ac:dyDescent="0.35">
      <c r="A93" s="880" t="s">
        <v>142</v>
      </c>
      <c r="B93" s="881" t="s">
        <v>143</v>
      </c>
      <c r="C93" s="882"/>
      <c r="D93" s="882"/>
      <c r="E93" s="1938">
        <v>25055.06</v>
      </c>
      <c r="F93" s="1940">
        <v>25290.49</v>
      </c>
      <c r="G93" s="1942">
        <v>25430</v>
      </c>
      <c r="H93" s="883">
        <v>25430</v>
      </c>
      <c r="I93" s="1942">
        <v>25430</v>
      </c>
      <c r="J93" s="883">
        <v>25430</v>
      </c>
      <c r="K93" s="1942">
        <v>25430</v>
      </c>
      <c r="L93" s="1960">
        <v>0</v>
      </c>
      <c r="M93" s="1948"/>
      <c r="N93" s="1948"/>
    </row>
    <row r="94" spans="1:15" ht="15" thickTop="1" x14ac:dyDescent="0.3">
      <c r="A94" s="2370"/>
      <c r="B94" s="2353"/>
      <c r="C94" s="2353"/>
      <c r="D94" s="2353"/>
      <c r="E94" s="2353"/>
      <c r="F94" s="2353"/>
      <c r="G94" s="2354"/>
      <c r="H94" s="2354"/>
      <c r="I94" s="2354"/>
      <c r="J94" s="2354"/>
      <c r="K94" s="2354"/>
      <c r="L94" s="2354"/>
      <c r="M94" s="2354"/>
      <c r="N94" s="2354"/>
      <c r="O94" s="2354"/>
    </row>
    <row r="95" spans="1:15" x14ac:dyDescent="0.3">
      <c r="A95" s="315"/>
      <c r="B95" s="316"/>
      <c r="C95" s="316" t="s">
        <v>379</v>
      </c>
      <c r="D95" s="316" t="s">
        <v>373</v>
      </c>
      <c r="E95" s="122">
        <v>530145.04</v>
      </c>
      <c r="F95" s="105">
        <v>334180.21999999997</v>
      </c>
      <c r="G95" s="644">
        <v>246305</v>
      </c>
      <c r="H95" s="644">
        <v>246305</v>
      </c>
      <c r="I95" s="644">
        <v>584555</v>
      </c>
      <c r="J95" s="644">
        <v>604509</v>
      </c>
      <c r="K95" s="644">
        <v>604509</v>
      </c>
      <c r="L95" s="644">
        <v>0</v>
      </c>
      <c r="M95" s="144"/>
      <c r="N95" s="144"/>
      <c r="O95" s="147"/>
    </row>
    <row r="96" spans="1:15" x14ac:dyDescent="0.3">
      <c r="A96" s="315"/>
      <c r="B96" s="316"/>
      <c r="C96" s="316" t="s">
        <v>380</v>
      </c>
      <c r="D96" s="316" t="s">
        <v>381</v>
      </c>
      <c r="E96" s="122">
        <f t="shared" ref="E96:F96" si="78">SUM(E83)</f>
        <v>127227.45000000001</v>
      </c>
      <c r="F96" s="105">
        <f t="shared" si="78"/>
        <v>125753.56999999999</v>
      </c>
      <c r="G96" s="123">
        <f t="shared" ref="G96:H96" si="79">SUM(G83)</f>
        <v>130794</v>
      </c>
      <c r="H96" s="123">
        <f t="shared" si="79"/>
        <v>130794</v>
      </c>
      <c r="I96" s="123">
        <f t="shared" ref="I96" si="80">SUM(I83)</f>
        <v>130794</v>
      </c>
      <c r="J96" s="123">
        <f t="shared" ref="J96" si="81">SUM(J83)</f>
        <v>130794</v>
      </c>
      <c r="K96" s="123">
        <f t="shared" ref="K96:L96" si="82">SUM(K83)</f>
        <v>130794</v>
      </c>
      <c r="L96" s="123">
        <f t="shared" si="82"/>
        <v>0</v>
      </c>
      <c r="M96" s="645"/>
      <c r="N96" s="645"/>
      <c r="O96" s="147"/>
    </row>
    <row r="97" spans="1:15" x14ac:dyDescent="0.3">
      <c r="A97" s="315"/>
      <c r="B97" s="316"/>
      <c r="C97" s="316" t="s">
        <v>364</v>
      </c>
      <c r="D97" s="316"/>
      <c r="E97" s="122">
        <v>402917.59</v>
      </c>
      <c r="F97" s="105">
        <v>208426.65</v>
      </c>
      <c r="G97" s="645">
        <v>115511</v>
      </c>
      <c r="H97" s="645">
        <v>115511</v>
      </c>
      <c r="I97" s="645">
        <v>453761</v>
      </c>
      <c r="J97" s="645">
        <v>473715</v>
      </c>
      <c r="K97" s="645">
        <v>473715</v>
      </c>
      <c r="L97" s="645">
        <v>0</v>
      </c>
      <c r="M97" s="645"/>
      <c r="N97" s="645"/>
      <c r="O97" s="147"/>
    </row>
    <row r="98" spans="1:15" x14ac:dyDescent="0.3">
      <c r="A98" s="763"/>
      <c r="B98" s="764"/>
      <c r="C98" s="764"/>
      <c r="D98" s="764"/>
      <c r="E98" s="122"/>
      <c r="F98" s="122"/>
      <c r="G98" s="645"/>
      <c r="H98" s="645"/>
      <c r="I98" s="645"/>
      <c r="J98" s="645"/>
      <c r="K98" s="645"/>
      <c r="L98" s="645"/>
      <c r="M98" s="645"/>
      <c r="N98" s="645"/>
      <c r="O98" s="147"/>
    </row>
    <row r="99" spans="1:15" x14ac:dyDescent="0.3">
      <c r="A99" s="763"/>
      <c r="B99" s="764"/>
      <c r="C99" s="764"/>
      <c r="D99" s="764"/>
      <c r="E99" s="122"/>
      <c r="F99" s="122"/>
      <c r="G99" s="645"/>
      <c r="H99" s="645"/>
      <c r="I99" s="645"/>
      <c r="J99" s="645"/>
      <c r="K99" s="645"/>
      <c r="L99" s="645"/>
      <c r="M99" s="645"/>
      <c r="N99" s="645"/>
      <c r="O99" s="147"/>
    </row>
    <row r="100" spans="1:15" ht="25.5" customHeight="1" x14ac:dyDescent="0.3">
      <c r="A100" s="2368" t="s">
        <v>822</v>
      </c>
      <c r="B100" s="2369"/>
      <c r="C100" s="2369"/>
      <c r="D100" s="2369"/>
      <c r="E100" s="2182"/>
      <c r="F100" s="2182"/>
    </row>
    <row r="101" spans="1:15" ht="25.5" customHeight="1" x14ac:dyDescent="0.3">
      <c r="A101" s="110"/>
      <c r="B101" s="110"/>
      <c r="C101" s="110"/>
      <c r="D101" s="110"/>
      <c r="E101" s="213"/>
      <c r="F101" s="213"/>
      <c r="G101" s="110"/>
      <c r="H101" s="110"/>
      <c r="I101" s="110"/>
      <c r="J101" s="110"/>
      <c r="K101" s="423"/>
      <c r="L101" s="423"/>
    </row>
    <row r="102" spans="1:15" ht="25.2" customHeight="1" x14ac:dyDescent="0.3">
      <c r="A102" s="2352"/>
      <c r="B102" s="2352"/>
      <c r="C102" s="110"/>
      <c r="D102" s="212"/>
      <c r="E102" s="213"/>
      <c r="F102" s="213"/>
      <c r="G102" s="110"/>
      <c r="H102" s="110"/>
      <c r="I102" s="110"/>
      <c r="J102" s="110"/>
      <c r="K102" s="423"/>
      <c r="L102" s="423"/>
    </row>
    <row r="103" spans="1:15" x14ac:dyDescent="0.3">
      <c r="A103" s="212"/>
      <c r="B103" s="110"/>
      <c r="C103" s="110"/>
      <c r="D103" s="212"/>
      <c r="E103" s="213"/>
      <c r="F103" s="213"/>
      <c r="G103" s="110"/>
      <c r="H103" s="110"/>
      <c r="I103" s="110"/>
      <c r="J103" s="110"/>
      <c r="K103" s="423"/>
      <c r="L103" s="423"/>
    </row>
    <row r="104" spans="1:15" x14ac:dyDescent="0.3">
      <c r="A104" s="110"/>
      <c r="B104" s="110"/>
      <c r="C104" s="110"/>
      <c r="D104" s="212"/>
      <c r="E104" s="213"/>
      <c r="F104" s="213"/>
      <c r="G104" s="110"/>
      <c r="H104" s="110"/>
      <c r="I104" s="110"/>
      <c r="J104" s="110"/>
      <c r="K104" s="423"/>
      <c r="L104" s="423"/>
    </row>
    <row r="105" spans="1:15" x14ac:dyDescent="0.3">
      <c r="D105" s="114"/>
    </row>
    <row r="106" spans="1:15" x14ac:dyDescent="0.3">
      <c r="D106" s="114"/>
    </row>
    <row r="107" spans="1:15" x14ac:dyDescent="0.3">
      <c r="C107" s="114"/>
      <c r="D107" s="143"/>
    </row>
  </sheetData>
  <mergeCells count="82">
    <mergeCell ref="A100:F100"/>
    <mergeCell ref="A25:D25"/>
    <mergeCell ref="A26:D26"/>
    <mergeCell ref="B10:D10"/>
    <mergeCell ref="B11:D11"/>
    <mergeCell ref="B12:D12"/>
    <mergeCell ref="B16:D16"/>
    <mergeCell ref="A24:D24"/>
    <mergeCell ref="B88:D88"/>
    <mergeCell ref="A94:O94"/>
    <mergeCell ref="A81:A82"/>
    <mergeCell ref="B81:C82"/>
    <mergeCell ref="D81:D82"/>
    <mergeCell ref="A83:D83"/>
    <mergeCell ref="B87:D87"/>
    <mergeCell ref="B70:D70"/>
    <mergeCell ref="B62:D62"/>
    <mergeCell ref="A9:D9"/>
    <mergeCell ref="A54:A55"/>
    <mergeCell ref="B54:C55"/>
    <mergeCell ref="D54:D55"/>
    <mergeCell ref="A28:E28"/>
    <mergeCell ref="A29:A30"/>
    <mergeCell ref="B29:C30"/>
    <mergeCell ref="B18:D18"/>
    <mergeCell ref="B38:D38"/>
    <mergeCell ref="B15:D15"/>
    <mergeCell ref="B61:D61"/>
    <mergeCell ref="B41:D41"/>
    <mergeCell ref="B42:D42"/>
    <mergeCell ref="B43:D43"/>
    <mergeCell ref="B44:D44"/>
    <mergeCell ref="B23:D23"/>
    <mergeCell ref="B32:D32"/>
    <mergeCell ref="C48:D48"/>
    <mergeCell ref="B40:D40"/>
    <mergeCell ref="B60:D60"/>
    <mergeCell ref="B45:D45"/>
    <mergeCell ref="D29:D30"/>
    <mergeCell ref="B59:D59"/>
    <mergeCell ref="B57:D57"/>
    <mergeCell ref="A102:B102"/>
    <mergeCell ref="B33:D33"/>
    <mergeCell ref="B34:D34"/>
    <mergeCell ref="B35:D35"/>
    <mergeCell ref="B36:D36"/>
    <mergeCell ref="B37:D37"/>
    <mergeCell ref="A80:E80"/>
    <mergeCell ref="A56:D56"/>
    <mergeCell ref="C46:D46"/>
    <mergeCell ref="C47:D47"/>
    <mergeCell ref="C73:D73"/>
    <mergeCell ref="A53:E53"/>
    <mergeCell ref="B58:D58"/>
    <mergeCell ref="B68:D68"/>
    <mergeCell ref="B69:D69"/>
    <mergeCell ref="B66:D66"/>
    <mergeCell ref="B63:D63"/>
    <mergeCell ref="B67:D67"/>
    <mergeCell ref="A4:D4"/>
    <mergeCell ref="B5:C8"/>
    <mergeCell ref="D5:D8"/>
    <mergeCell ref="B39:D39"/>
    <mergeCell ref="B17:D17"/>
    <mergeCell ref="B19:D19"/>
    <mergeCell ref="A31:D31"/>
    <mergeCell ref="B13:D13"/>
    <mergeCell ref="B14:D14"/>
    <mergeCell ref="B22:D22"/>
    <mergeCell ref="B20:D20"/>
    <mergeCell ref="B21:D21"/>
    <mergeCell ref="B64:D64"/>
    <mergeCell ref="B65:D65"/>
    <mergeCell ref="A3:L3"/>
    <mergeCell ref="H5:H7"/>
    <mergeCell ref="L5:L7"/>
    <mergeCell ref="E5:E7"/>
    <mergeCell ref="G5:G7"/>
    <mergeCell ref="I5:I7"/>
    <mergeCell ref="F5:F7"/>
    <mergeCell ref="J5:J7"/>
    <mergeCell ref="K5:K7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37" zoomScaleNormal="100" zoomScaleSheetLayoutView="100" workbookViewId="0">
      <pane xSplit="4" topLeftCell="E1" activePane="topRight" state="frozen"/>
      <selection pane="topRight" activeCell="A45" sqref="A45:XFD45"/>
    </sheetView>
  </sheetViews>
  <sheetFormatPr defaultRowHeight="14.4" x14ac:dyDescent="0.3"/>
  <cols>
    <col min="1" max="1" width="6.5546875" customWidth="1"/>
    <col min="2" max="2" width="8" customWidth="1"/>
    <col min="3" max="3" width="9.33203125" customWidth="1"/>
    <col min="4" max="4" width="30.33203125" customWidth="1"/>
    <col min="5" max="5" width="13.33203125" style="1" customWidth="1"/>
    <col min="6" max="6" width="13.33203125" style="101" customWidth="1"/>
    <col min="7" max="7" width="14" hidden="1" customWidth="1"/>
    <col min="8" max="8" width="13.109375" customWidth="1"/>
    <col min="9" max="12" width="15" customWidth="1"/>
    <col min="13" max="13" width="12.44140625" style="1" customWidth="1"/>
  </cols>
  <sheetData>
    <row r="1" spans="1:16" ht="18.600000000000001" x14ac:dyDescent="0.3">
      <c r="A1" s="2" t="s">
        <v>209</v>
      </c>
      <c r="B1" s="3"/>
      <c r="C1" s="3"/>
      <c r="D1" s="3"/>
      <c r="E1" s="79"/>
      <c r="F1" s="106"/>
      <c r="G1" s="4"/>
    </row>
    <row r="2" spans="1:16" ht="18.600000000000001" x14ac:dyDescent="0.3">
      <c r="A2" s="2"/>
      <c r="B2" s="3"/>
      <c r="C2" s="3"/>
      <c r="D2" s="3"/>
      <c r="E2" s="79"/>
      <c r="F2" s="106"/>
      <c r="G2" s="4"/>
    </row>
    <row r="3" spans="1:16" ht="19.2" thickBot="1" x14ac:dyDescent="0.35">
      <c r="A3" s="2"/>
      <c r="B3" s="3"/>
      <c r="C3" s="3"/>
      <c r="D3" s="3"/>
      <c r="E3" s="79"/>
      <c r="F3" s="106"/>
      <c r="G3" s="4"/>
      <c r="O3" s="44"/>
    </row>
    <row r="4" spans="1:16" ht="43.95" customHeight="1" thickTop="1" thickBot="1" x14ac:dyDescent="0.45">
      <c r="A4" s="2048" t="str">
        <f>'1'!$A$3</f>
        <v>Návrh na IV. zmenu rozpočtu 2016</v>
      </c>
      <c r="B4" s="2049"/>
      <c r="C4" s="2049"/>
      <c r="D4" s="2049"/>
      <c r="E4" s="2049"/>
      <c r="F4" s="2049"/>
      <c r="G4" s="2049"/>
      <c r="H4" s="2049"/>
      <c r="I4" s="2049"/>
      <c r="J4" s="2049"/>
      <c r="K4" s="2049"/>
      <c r="L4" s="2049"/>
      <c r="M4" s="2050"/>
      <c r="N4" s="146"/>
      <c r="O4" s="147"/>
      <c r="P4" s="147"/>
    </row>
    <row r="5" spans="1:16" ht="71.25" customHeight="1" thickTop="1" x14ac:dyDescent="0.4">
      <c r="A5" s="1993" t="s">
        <v>381</v>
      </c>
      <c r="B5" s="2051"/>
      <c r="C5" s="2051"/>
      <c r="D5" s="2051"/>
      <c r="E5" s="467" t="s">
        <v>468</v>
      </c>
      <c r="F5" s="468" t="s">
        <v>796</v>
      </c>
      <c r="G5" s="1214" t="s">
        <v>785</v>
      </c>
      <c r="H5" s="468" t="s">
        <v>778</v>
      </c>
      <c r="I5" s="775" t="s">
        <v>782</v>
      </c>
      <c r="J5" s="468" t="s">
        <v>783</v>
      </c>
      <c r="K5" s="775" t="s">
        <v>828</v>
      </c>
      <c r="L5" s="900" t="s">
        <v>839</v>
      </c>
      <c r="M5" s="1699" t="s">
        <v>840</v>
      </c>
    </row>
    <row r="6" spans="1:16" ht="17.399999999999999" customHeight="1" x14ac:dyDescent="0.3">
      <c r="A6" s="520" t="s">
        <v>0</v>
      </c>
      <c r="B6" s="1999" t="s">
        <v>326</v>
      </c>
      <c r="C6" s="2052"/>
      <c r="D6" s="2005" t="s">
        <v>2</v>
      </c>
      <c r="E6" s="2063" t="s">
        <v>329</v>
      </c>
      <c r="F6" s="2063" t="s">
        <v>329</v>
      </c>
      <c r="G6" s="2061" t="s">
        <v>329</v>
      </c>
      <c r="H6" s="2063" t="s">
        <v>329</v>
      </c>
      <c r="I6" s="2059" t="s">
        <v>329</v>
      </c>
      <c r="J6" s="2063" t="s">
        <v>329</v>
      </c>
      <c r="K6" s="2059" t="s">
        <v>329</v>
      </c>
      <c r="L6" s="2063" t="s">
        <v>329</v>
      </c>
      <c r="M6" s="2065" t="s">
        <v>329</v>
      </c>
    </row>
    <row r="7" spans="1:16" ht="25.2" customHeight="1" x14ac:dyDescent="0.3">
      <c r="A7" s="521" t="s">
        <v>1</v>
      </c>
      <c r="B7" s="2053"/>
      <c r="C7" s="2054"/>
      <c r="D7" s="2057"/>
      <c r="E7" s="2064"/>
      <c r="F7" s="2064"/>
      <c r="G7" s="2062"/>
      <c r="H7" s="2064"/>
      <c r="I7" s="2060"/>
      <c r="J7" s="2064"/>
      <c r="K7" s="2060"/>
      <c r="L7" s="2064"/>
      <c r="M7" s="2066"/>
    </row>
    <row r="8" spans="1:16" ht="16.2" customHeight="1" thickBot="1" x14ac:dyDescent="0.35">
      <c r="A8" s="522" t="s">
        <v>405</v>
      </c>
      <c r="B8" s="2055"/>
      <c r="C8" s="2056"/>
      <c r="D8" s="2058"/>
      <c r="E8" s="410" t="s">
        <v>4</v>
      </c>
      <c r="F8" s="1015" t="s">
        <v>4</v>
      </c>
      <c r="G8" s="541" t="s">
        <v>4</v>
      </c>
      <c r="H8" s="1015" t="s">
        <v>4</v>
      </c>
      <c r="I8" s="541" t="s">
        <v>4</v>
      </c>
      <c r="J8" s="1015" t="s">
        <v>4</v>
      </c>
      <c r="K8" s="541" t="s">
        <v>4</v>
      </c>
      <c r="L8" s="1015" t="s">
        <v>4</v>
      </c>
      <c r="M8" s="1700" t="s">
        <v>4</v>
      </c>
    </row>
    <row r="9" spans="1:16" ht="17.25" customHeight="1" thickTop="1" thickBot="1" x14ac:dyDescent="0.35">
      <c r="A9" s="2030" t="s">
        <v>6</v>
      </c>
      <c r="B9" s="2031"/>
      <c r="C9" s="2031"/>
      <c r="D9" s="2031"/>
      <c r="E9" s="283">
        <f>SUM(E10,E15:E17)</f>
        <v>53262.28</v>
      </c>
      <c r="F9" s="283">
        <f>SUM(F10,F15:F17)</f>
        <v>59357.88</v>
      </c>
      <c r="G9" s="542">
        <f>SUM(G10,G15:G17)</f>
        <v>66385</v>
      </c>
      <c r="H9" s="1250">
        <f t="shared" ref="H9:I9" si="0">SUM(H10,H15:H17)</f>
        <v>44829</v>
      </c>
      <c r="I9" s="1207">
        <f t="shared" si="0"/>
        <v>44829</v>
      </c>
      <c r="J9" s="1250">
        <f t="shared" ref="J9" si="1">SUM(J10,J15:J17)</f>
        <v>46329</v>
      </c>
      <c r="K9" s="1207">
        <f t="shared" ref="K9" si="2">SUM(K10,K15:K17)</f>
        <v>49728</v>
      </c>
      <c r="L9" s="1250">
        <f t="shared" ref="L9" si="3">SUM(L10,L15:L17)</f>
        <v>49728</v>
      </c>
      <c r="M9" s="1701">
        <f t="shared" ref="M9" si="4">SUM(M10,M15:M17)</f>
        <v>0</v>
      </c>
    </row>
    <row r="10" spans="1:16" ht="14.4" customHeight="1" thickTop="1" x14ac:dyDescent="0.3">
      <c r="A10" s="1258" t="s">
        <v>210</v>
      </c>
      <c r="B10" s="2032" t="s">
        <v>211</v>
      </c>
      <c r="C10" s="2033"/>
      <c r="D10" s="2033"/>
      <c r="E10" s="1025">
        <f>SUM(E23)</f>
        <v>13475.25</v>
      </c>
      <c r="F10" s="1025">
        <f>SUM(F11,F14)</f>
        <v>13000.260000000002</v>
      </c>
      <c r="G10" s="696">
        <f>SUM(G23)</f>
        <v>17435</v>
      </c>
      <c r="H10" s="1251">
        <f t="shared" ref="H10:J11" si="5">SUM(H11)</f>
        <v>4000</v>
      </c>
      <c r="I10" s="1208">
        <f t="shared" si="5"/>
        <v>4000</v>
      </c>
      <c r="J10" s="1251">
        <f t="shared" si="5"/>
        <v>5500</v>
      </c>
      <c r="K10" s="1208">
        <f>SUM(K23)</f>
        <v>8899</v>
      </c>
      <c r="L10" s="1251">
        <f>SUM(L23)</f>
        <v>8899</v>
      </c>
      <c r="M10" s="1702">
        <f t="shared" ref="M10" si="6">SUM(M23)</f>
        <v>0</v>
      </c>
    </row>
    <row r="11" spans="1:16" ht="21" customHeight="1" x14ac:dyDescent="0.3">
      <c r="A11" s="708" t="s">
        <v>212</v>
      </c>
      <c r="B11" s="678"/>
      <c r="C11" s="679">
        <v>1</v>
      </c>
      <c r="D11" s="1131" t="s">
        <v>576</v>
      </c>
      <c r="E11" s="1248">
        <f>SUM(E12)</f>
        <v>5338.66</v>
      </c>
      <c r="F11" s="1248">
        <f>SUM(F12)</f>
        <v>3351.71</v>
      </c>
      <c r="G11" s="1283">
        <f>SUM(G12)</f>
        <v>4000</v>
      </c>
      <c r="H11" s="1252">
        <f t="shared" si="5"/>
        <v>4000</v>
      </c>
      <c r="I11" s="1209">
        <f t="shared" si="5"/>
        <v>4000</v>
      </c>
      <c r="J11" s="1252">
        <f>SUM(J12:J13)</f>
        <v>5500</v>
      </c>
      <c r="K11" s="1209">
        <f>SUM(K12:K13)</f>
        <v>5500</v>
      </c>
      <c r="L11" s="1252">
        <f>SUM(L12:L13)</f>
        <v>5500</v>
      </c>
      <c r="M11" s="1703">
        <f t="shared" ref="M11" si="7">SUM(M12:M13)</f>
        <v>0</v>
      </c>
    </row>
    <row r="12" spans="1:16" ht="19.5" customHeight="1" x14ac:dyDescent="0.3">
      <c r="A12" s="1259" t="s">
        <v>394</v>
      </c>
      <c r="B12" s="370" t="s">
        <v>431</v>
      </c>
      <c r="C12" s="516" t="s">
        <v>591</v>
      </c>
      <c r="D12" s="1137" t="s">
        <v>576</v>
      </c>
      <c r="E12" s="994">
        <v>5338.66</v>
      </c>
      <c r="F12" s="994">
        <f>SUM(F25)</f>
        <v>3351.71</v>
      </c>
      <c r="G12" s="1217">
        <f>SUM(G25)</f>
        <v>4000</v>
      </c>
      <c r="H12" s="1243">
        <f t="shared" ref="H12:I12" si="8">SUM(H25)</f>
        <v>4000</v>
      </c>
      <c r="I12" s="1201">
        <f t="shared" si="8"/>
        <v>4000</v>
      </c>
      <c r="J12" s="1243">
        <f t="shared" ref="J12" si="9">SUM(J25)</f>
        <v>4000</v>
      </c>
      <c r="K12" s="1201">
        <f t="shared" ref="K12" si="10">SUM(K25)</f>
        <v>4000</v>
      </c>
      <c r="L12" s="1243">
        <f t="shared" ref="L12" si="11">SUM(L25)</f>
        <v>4000</v>
      </c>
      <c r="M12" s="1704">
        <f t="shared" ref="M12" si="12">SUM(M25)</f>
        <v>0</v>
      </c>
    </row>
    <row r="13" spans="1:16" ht="26.25" customHeight="1" x14ac:dyDescent="0.3">
      <c r="A13" s="1259"/>
      <c r="B13" s="370"/>
      <c r="C13" s="218">
        <v>633</v>
      </c>
      <c r="D13" s="859" t="s">
        <v>784</v>
      </c>
      <c r="E13" s="994">
        <v>0</v>
      </c>
      <c r="F13" s="1233">
        <v>0</v>
      </c>
      <c r="G13" s="1217">
        <v>0</v>
      </c>
      <c r="H13" s="1243">
        <v>0</v>
      </c>
      <c r="I13" s="1201">
        <v>0</v>
      </c>
      <c r="J13" s="1243">
        <v>1500</v>
      </c>
      <c r="K13" s="1201">
        <v>1500</v>
      </c>
      <c r="L13" s="1243">
        <v>1500</v>
      </c>
      <c r="M13" s="1704">
        <v>0</v>
      </c>
    </row>
    <row r="14" spans="1:16" ht="16.2" customHeight="1" x14ac:dyDescent="0.3">
      <c r="A14" s="1260" t="s">
        <v>214</v>
      </c>
      <c r="B14" s="680"/>
      <c r="C14" s="681" t="s">
        <v>215</v>
      </c>
      <c r="D14" s="682" t="s">
        <v>216</v>
      </c>
      <c r="E14" s="1249">
        <f>SUM(E27)</f>
        <v>8136.59</v>
      </c>
      <c r="F14" s="1249">
        <f>SUM(F27)</f>
        <v>9648.5500000000011</v>
      </c>
      <c r="G14" s="1284">
        <f>SUM(G27)</f>
        <v>13435</v>
      </c>
      <c r="H14" s="1253">
        <f t="shared" ref="H14:I14" si="13">SUM(H27)</f>
        <v>0</v>
      </c>
      <c r="I14" s="1210">
        <f t="shared" si="13"/>
        <v>0</v>
      </c>
      <c r="J14" s="1253">
        <f t="shared" ref="J14" si="14">SUM(J27)</f>
        <v>0</v>
      </c>
      <c r="K14" s="1210">
        <f t="shared" ref="K14" si="15">SUM(K27)</f>
        <v>3399</v>
      </c>
      <c r="L14" s="1253">
        <f t="shared" ref="L14" si="16">SUM(L27)</f>
        <v>3399</v>
      </c>
      <c r="M14" s="1705">
        <f t="shared" ref="M14" si="17">SUM(M27)</f>
        <v>0</v>
      </c>
    </row>
    <row r="15" spans="1:16" ht="15" customHeight="1" x14ac:dyDescent="0.3">
      <c r="A15" s="525" t="s">
        <v>217</v>
      </c>
      <c r="B15" s="2034" t="s">
        <v>218</v>
      </c>
      <c r="C15" s="2035"/>
      <c r="D15" s="2035"/>
      <c r="E15" s="286">
        <f>SUM(E33,E55)</f>
        <v>36985.96</v>
      </c>
      <c r="F15" s="286">
        <f>SUM(F33,F55)</f>
        <v>45396.499999999993</v>
      </c>
      <c r="G15" s="1285">
        <f>SUM(G33,G55)</f>
        <v>45950</v>
      </c>
      <c r="H15" s="1254">
        <f>SUM(H33,H55)</f>
        <v>37829</v>
      </c>
      <c r="I15" s="1211">
        <f t="shared" ref="I15:J15" si="18">SUM(I33,I55)</f>
        <v>37829</v>
      </c>
      <c r="J15" s="1254">
        <f t="shared" si="18"/>
        <v>37829</v>
      </c>
      <c r="K15" s="1211">
        <f t="shared" ref="K15" si="19">SUM(K33,K55)</f>
        <v>37829</v>
      </c>
      <c r="L15" s="1254">
        <f t="shared" ref="L15" si="20">SUM(L33,L55)</f>
        <v>37829</v>
      </c>
      <c r="M15" s="1706">
        <f t="shared" ref="M15" si="21">SUM(M33,M55)</f>
        <v>0</v>
      </c>
    </row>
    <row r="16" spans="1:16" ht="15" customHeight="1" x14ac:dyDescent="0.3">
      <c r="A16" s="525" t="s">
        <v>220</v>
      </c>
      <c r="B16" s="2034" t="s">
        <v>221</v>
      </c>
      <c r="C16" s="2035"/>
      <c r="D16" s="2035"/>
      <c r="E16" s="286">
        <f>SUM(E38,E57)</f>
        <v>0</v>
      </c>
      <c r="F16" s="286">
        <f>SUM(F38,F57)</f>
        <v>0</v>
      </c>
      <c r="G16" s="1285">
        <f>SUM(G38,G57)</f>
        <v>0</v>
      </c>
      <c r="H16" s="1254">
        <f>SUM(H38,H57)</f>
        <v>0</v>
      </c>
      <c r="I16" s="1211">
        <f t="shared" ref="I16:J16" si="22">SUM(I38,I57)</f>
        <v>0</v>
      </c>
      <c r="J16" s="1254">
        <f t="shared" si="22"/>
        <v>0</v>
      </c>
      <c r="K16" s="1211">
        <f t="shared" ref="K16" si="23">SUM(K38,K57)</f>
        <v>0</v>
      </c>
      <c r="L16" s="1254">
        <f t="shared" ref="L16" si="24">SUM(L38,L57)</f>
        <v>0</v>
      </c>
      <c r="M16" s="1706">
        <f t="shared" ref="M16" si="25">SUM(M38,M57)</f>
        <v>0</v>
      </c>
    </row>
    <row r="17" spans="1:15" ht="15" thickBot="1" x14ac:dyDescent="0.35">
      <c r="A17" s="604" t="s">
        <v>223</v>
      </c>
      <c r="B17" s="2037" t="s">
        <v>224</v>
      </c>
      <c r="C17" s="2038"/>
      <c r="D17" s="2038"/>
      <c r="E17" s="1261">
        <f>SUM(E40)</f>
        <v>2801.07</v>
      </c>
      <c r="F17" s="1261">
        <f t="shared" ref="F17" si="26">SUM(F40)</f>
        <v>961.12</v>
      </c>
      <c r="G17" s="1286">
        <f t="shared" ref="G17" si="27">SUM(G40)</f>
        <v>3000</v>
      </c>
      <c r="H17" s="1262">
        <f t="shared" ref="H17:I17" si="28">SUM(H40)</f>
        <v>3000</v>
      </c>
      <c r="I17" s="1263">
        <f t="shared" si="28"/>
        <v>3000</v>
      </c>
      <c r="J17" s="1262">
        <f t="shared" ref="J17" si="29">SUM(J40)</f>
        <v>3000</v>
      </c>
      <c r="K17" s="1263">
        <f t="shared" ref="K17" si="30">SUM(K40)</f>
        <v>3000</v>
      </c>
      <c r="L17" s="1262">
        <f t="shared" ref="L17" si="31">SUM(L40)</f>
        <v>3000</v>
      </c>
      <c r="M17" s="1707">
        <f t="shared" ref="M17" si="32">SUM(M40)</f>
        <v>0</v>
      </c>
    </row>
    <row r="18" spans="1:15" s="352" customFormat="1" ht="16.2" thickTop="1" x14ac:dyDescent="0.3">
      <c r="A18" s="351"/>
      <c r="B18" s="351"/>
      <c r="C18" s="351"/>
      <c r="D18" s="351"/>
      <c r="E18" s="267"/>
      <c r="F18" s="267"/>
      <c r="G18" s="267"/>
      <c r="H18" s="1255"/>
      <c r="I18" s="1255"/>
      <c r="J18" s="1255"/>
      <c r="K18" s="1255"/>
      <c r="L18" s="1255"/>
      <c r="M18" s="1708"/>
    </row>
    <row r="19" spans="1:15" s="110" customFormat="1" ht="18.600000000000001" thickBot="1" x14ac:dyDescent="0.4">
      <c r="A19" s="1972" t="s">
        <v>324</v>
      </c>
      <c r="B19" s="1973"/>
      <c r="C19" s="1973"/>
      <c r="D19" s="1973"/>
      <c r="E19" s="1974"/>
      <c r="F19" s="1974"/>
      <c r="G19" s="849"/>
      <c r="H19" s="850"/>
      <c r="I19" s="850"/>
      <c r="J19" s="850"/>
      <c r="K19" s="850"/>
      <c r="L19" s="850"/>
      <c r="M19" s="1709"/>
      <c r="N19" s="685"/>
      <c r="O19" s="686"/>
    </row>
    <row r="20" spans="1:15" ht="69" customHeight="1" thickTop="1" x14ac:dyDescent="0.3">
      <c r="A20" s="1981" t="s">
        <v>328</v>
      </c>
      <c r="B20" s="1975" t="s">
        <v>327</v>
      </c>
      <c r="C20" s="1976"/>
      <c r="D20" s="2036" t="s">
        <v>2</v>
      </c>
      <c r="E20" s="846" t="s">
        <v>472</v>
      </c>
      <c r="F20" s="468" t="s">
        <v>801</v>
      </c>
      <c r="G20" s="1214" t="s">
        <v>785</v>
      </c>
      <c r="H20" s="782" t="s">
        <v>778</v>
      </c>
      <c r="I20" s="468" t="s">
        <v>782</v>
      </c>
      <c r="J20" s="775" t="s">
        <v>783</v>
      </c>
      <c r="K20" s="468" t="s">
        <v>828</v>
      </c>
      <c r="L20" s="1214" t="s">
        <v>839</v>
      </c>
      <c r="M20" s="1682" t="s">
        <v>840</v>
      </c>
    </row>
    <row r="21" spans="1:15" ht="19.5" customHeight="1" thickBot="1" x14ac:dyDescent="0.35">
      <c r="A21" s="1982"/>
      <c r="B21" s="1977"/>
      <c r="C21" s="1978"/>
      <c r="D21" s="2007"/>
      <c r="E21" s="148" t="s">
        <v>4</v>
      </c>
      <c r="F21" s="991" t="s">
        <v>4</v>
      </c>
      <c r="G21" s="843" t="s">
        <v>4</v>
      </c>
      <c r="H21" s="1187" t="s">
        <v>4</v>
      </c>
      <c r="I21" s="1226" t="s">
        <v>4</v>
      </c>
      <c r="J21" s="1197" t="s">
        <v>4</v>
      </c>
      <c r="K21" s="1226" t="s">
        <v>4</v>
      </c>
      <c r="L21" s="1197" t="s">
        <v>4</v>
      </c>
      <c r="M21" s="1710" t="s">
        <v>4</v>
      </c>
    </row>
    <row r="22" spans="1:15" s="110" customFormat="1" ht="16.8" thickTop="1" thickBot="1" x14ac:dyDescent="0.35">
      <c r="A22" s="1989" t="s">
        <v>324</v>
      </c>
      <c r="B22" s="1990"/>
      <c r="C22" s="1990"/>
      <c r="D22" s="1990"/>
      <c r="E22" s="337">
        <f t="shared" ref="E22" si="33">SUM(E23,E33,E38,E40)</f>
        <v>53262.28</v>
      </c>
      <c r="F22" s="1230">
        <f>SUM(F23,F33,F38,F40)</f>
        <v>59357.88</v>
      </c>
      <c r="G22" s="1215">
        <f t="shared" ref="G22" si="34">SUM(G23,G33,G38,G40)</f>
        <v>66385</v>
      </c>
      <c r="H22" s="1189">
        <f>SUM(H23,H33,H38,H40)</f>
        <v>43969</v>
      </c>
      <c r="I22" s="1240">
        <f t="shared" ref="I22:J22" si="35">SUM(I23,I33,I38,I40)</f>
        <v>43969</v>
      </c>
      <c r="J22" s="1198">
        <f t="shared" si="35"/>
        <v>45469</v>
      </c>
      <c r="K22" s="1240">
        <f t="shared" ref="K22" si="36">SUM(K23,K33,K38,K40)</f>
        <v>48868</v>
      </c>
      <c r="L22" s="1198">
        <f t="shared" ref="L22" si="37">SUM(L23,L33,L38,L40)</f>
        <v>48868</v>
      </c>
      <c r="M22" s="1711">
        <f>SUM(M23,M33,M38,M40)</f>
        <v>0</v>
      </c>
    </row>
    <row r="23" spans="1:15" ht="14.4" customHeight="1" x14ac:dyDescent="0.3">
      <c r="A23" s="689" t="s">
        <v>210</v>
      </c>
      <c r="B23" s="2042" t="s">
        <v>211</v>
      </c>
      <c r="C23" s="2043"/>
      <c r="D23" s="2043"/>
      <c r="E23" s="338">
        <f t="shared" ref="E23" si="38">SUM(E24,E27)</f>
        <v>13475.25</v>
      </c>
      <c r="F23" s="1231">
        <f>SUM(F24,F27)</f>
        <v>13000.260000000002</v>
      </c>
      <c r="G23" s="815">
        <f t="shared" ref="G23" si="39">SUM(G24,G27)</f>
        <v>17435</v>
      </c>
      <c r="H23" s="1190">
        <f>SUM(H24,H27)</f>
        <v>4000</v>
      </c>
      <c r="I23" s="1241">
        <f t="shared" ref="I23:J23" si="40">SUM(I24,I27)</f>
        <v>4000</v>
      </c>
      <c r="J23" s="1199">
        <f t="shared" si="40"/>
        <v>5500</v>
      </c>
      <c r="K23" s="1241">
        <f t="shared" ref="K23" si="41">SUM(K24,K27)</f>
        <v>8899</v>
      </c>
      <c r="L23" s="1199">
        <f t="shared" ref="L23" si="42">SUM(L24,L27)</f>
        <v>8899</v>
      </c>
      <c r="M23" s="1712">
        <f>SUM(M24,M27)</f>
        <v>0</v>
      </c>
    </row>
    <row r="24" spans="1:15" ht="19.2" customHeight="1" x14ac:dyDescent="0.3">
      <c r="A24" s="1264" t="s">
        <v>212</v>
      </c>
      <c r="B24" s="55"/>
      <c r="C24" s="11">
        <v>1</v>
      </c>
      <c r="D24" s="58" t="s">
        <v>213</v>
      </c>
      <c r="E24" s="339">
        <f t="shared" ref="E24:G24" si="43">SUM(E25)</f>
        <v>5338.66</v>
      </c>
      <c r="F24" s="1232">
        <f t="shared" si="43"/>
        <v>3351.71</v>
      </c>
      <c r="G24" s="1216">
        <f t="shared" si="43"/>
        <v>4000</v>
      </c>
      <c r="H24" s="1191">
        <f t="shared" ref="H24:I24" si="44">SUM(H25)</f>
        <v>4000</v>
      </c>
      <c r="I24" s="1242">
        <f t="shared" si="44"/>
        <v>4000</v>
      </c>
      <c r="J24" s="1200">
        <f t="shared" ref="J24:M24" si="45">SUM(J25:J26)</f>
        <v>5500</v>
      </c>
      <c r="K24" s="1242">
        <f t="shared" si="45"/>
        <v>5500</v>
      </c>
      <c r="L24" s="1200">
        <f t="shared" si="45"/>
        <v>5500</v>
      </c>
      <c r="M24" s="1713">
        <f t="shared" si="45"/>
        <v>0</v>
      </c>
    </row>
    <row r="25" spans="1:15" ht="26.25" customHeight="1" x14ac:dyDescent="0.3">
      <c r="A25" s="1259" t="s">
        <v>394</v>
      </c>
      <c r="B25" s="102" t="s">
        <v>431</v>
      </c>
      <c r="C25" s="218" t="s">
        <v>495</v>
      </c>
      <c r="D25" s="859" t="s">
        <v>574</v>
      </c>
      <c r="E25" s="371">
        <v>5338.66</v>
      </c>
      <c r="F25" s="1233">
        <v>3351.71</v>
      </c>
      <c r="G25" s="1217">
        <v>4000</v>
      </c>
      <c r="H25" s="1192">
        <v>4000</v>
      </c>
      <c r="I25" s="1243">
        <v>4000</v>
      </c>
      <c r="J25" s="1201">
        <v>4000</v>
      </c>
      <c r="K25" s="1243">
        <v>4000</v>
      </c>
      <c r="L25" s="1201">
        <v>4000</v>
      </c>
      <c r="M25" s="1714"/>
    </row>
    <row r="26" spans="1:15" ht="26.25" customHeight="1" x14ac:dyDescent="0.3">
      <c r="A26" s="1259"/>
      <c r="B26" s="513"/>
      <c r="C26" s="218">
        <v>633</v>
      </c>
      <c r="D26" s="859" t="s">
        <v>784</v>
      </c>
      <c r="E26" s="371">
        <v>0</v>
      </c>
      <c r="F26" s="1233">
        <v>0</v>
      </c>
      <c r="G26" s="1217">
        <v>0</v>
      </c>
      <c r="H26" s="1192">
        <v>0</v>
      </c>
      <c r="I26" s="1243">
        <v>0</v>
      </c>
      <c r="J26" s="1201">
        <v>1500</v>
      </c>
      <c r="K26" s="1243">
        <v>1500</v>
      </c>
      <c r="L26" s="1201">
        <v>1500</v>
      </c>
      <c r="M26" s="1714"/>
    </row>
    <row r="27" spans="1:15" ht="17.399999999999999" customHeight="1" x14ac:dyDescent="0.3">
      <c r="A27" s="1265" t="s">
        <v>214</v>
      </c>
      <c r="B27" s="56"/>
      <c r="C27" s="54" t="s">
        <v>215</v>
      </c>
      <c r="D27" s="58" t="s">
        <v>216</v>
      </c>
      <c r="E27" s="340">
        <f t="shared" ref="E27:F27" si="46">SUM(E28:E32)</f>
        <v>8136.59</v>
      </c>
      <c r="F27" s="1234">
        <f t="shared" si="46"/>
        <v>9648.5500000000011</v>
      </c>
      <c r="G27" s="1218">
        <f t="shared" ref="G27" si="47">SUM(G28:G32)</f>
        <v>13435</v>
      </c>
      <c r="H27" s="1193">
        <f t="shared" ref="H27:I27" si="48">SUM(H28:H32)</f>
        <v>0</v>
      </c>
      <c r="I27" s="1244">
        <f t="shared" si="48"/>
        <v>0</v>
      </c>
      <c r="J27" s="1202">
        <f t="shared" ref="J27" si="49">SUM(J28:J32)</f>
        <v>0</v>
      </c>
      <c r="K27" s="1244">
        <f t="shared" ref="K27" si="50">SUM(K28:K32)</f>
        <v>3399</v>
      </c>
      <c r="L27" s="1202">
        <f t="shared" ref="L27" si="51">SUM(L28:L32)</f>
        <v>3399</v>
      </c>
      <c r="M27" s="1715">
        <f>SUM(M28:M32)</f>
        <v>0</v>
      </c>
    </row>
    <row r="28" spans="1:15" s="864" customFormat="1" ht="45" customHeight="1" x14ac:dyDescent="0.3">
      <c r="A28" s="1266"/>
      <c r="B28" s="102" t="s">
        <v>431</v>
      </c>
      <c r="C28" s="160" t="s">
        <v>610</v>
      </c>
      <c r="D28" s="76" t="s">
        <v>817</v>
      </c>
      <c r="E28" s="336">
        <v>6810.55</v>
      </c>
      <c r="F28" s="1235">
        <v>8202.18</v>
      </c>
      <c r="G28" s="1219">
        <v>11525</v>
      </c>
      <c r="H28" s="1194">
        <v>0</v>
      </c>
      <c r="I28" s="1245">
        <v>0</v>
      </c>
      <c r="J28" s="1203">
        <v>0</v>
      </c>
      <c r="K28" s="1245">
        <v>3150</v>
      </c>
      <c r="L28" s="1203">
        <v>3150</v>
      </c>
      <c r="M28" s="1716"/>
    </row>
    <row r="29" spans="1:15" s="864" customFormat="1" ht="27" x14ac:dyDescent="0.3">
      <c r="A29" s="1266"/>
      <c r="B29" s="102" t="s">
        <v>431</v>
      </c>
      <c r="C29" s="60" t="s">
        <v>493</v>
      </c>
      <c r="D29" s="76" t="s">
        <v>612</v>
      </c>
      <c r="E29" s="336">
        <v>379.64</v>
      </c>
      <c r="F29" s="1235">
        <v>602.61</v>
      </c>
      <c r="G29" s="1219">
        <v>680</v>
      </c>
      <c r="H29" s="1194">
        <v>0</v>
      </c>
      <c r="I29" s="1245">
        <v>0</v>
      </c>
      <c r="J29" s="1203">
        <v>0</v>
      </c>
      <c r="K29" s="1245">
        <v>249</v>
      </c>
      <c r="L29" s="1203">
        <v>249</v>
      </c>
      <c r="M29" s="1716"/>
    </row>
    <row r="30" spans="1:15" ht="27" customHeight="1" x14ac:dyDescent="0.3">
      <c r="A30" s="1267"/>
      <c r="B30" s="102" t="s">
        <v>431</v>
      </c>
      <c r="C30" s="60" t="s">
        <v>491</v>
      </c>
      <c r="D30" s="14" t="s">
        <v>186</v>
      </c>
      <c r="E30" s="336">
        <v>0</v>
      </c>
      <c r="F30" s="1235">
        <v>0</v>
      </c>
      <c r="G30" s="1219">
        <v>30</v>
      </c>
      <c r="H30" s="1195">
        <v>0</v>
      </c>
      <c r="I30" s="1246">
        <v>0</v>
      </c>
      <c r="J30" s="1204">
        <v>0</v>
      </c>
      <c r="K30" s="1246">
        <v>0</v>
      </c>
      <c r="L30" s="1204">
        <v>0</v>
      </c>
      <c r="M30" s="1717"/>
    </row>
    <row r="31" spans="1:15" ht="28.5" customHeight="1" x14ac:dyDescent="0.3">
      <c r="A31" s="1268"/>
      <c r="B31" s="102" t="s">
        <v>431</v>
      </c>
      <c r="C31" s="41" t="s">
        <v>575</v>
      </c>
      <c r="D31" s="76" t="s">
        <v>655</v>
      </c>
      <c r="E31" s="336">
        <v>946.4</v>
      </c>
      <c r="F31" s="1235">
        <v>843.76</v>
      </c>
      <c r="G31" s="1219">
        <v>1200</v>
      </c>
      <c r="H31" s="1195">
        <v>0</v>
      </c>
      <c r="I31" s="1246">
        <v>0</v>
      </c>
      <c r="J31" s="1204">
        <v>0</v>
      </c>
      <c r="K31" s="1246">
        <v>0</v>
      </c>
      <c r="L31" s="1204">
        <v>0</v>
      </c>
      <c r="M31" s="1717"/>
    </row>
    <row r="32" spans="1:15" ht="28.2" customHeight="1" x14ac:dyDescent="0.3">
      <c r="A32" s="1267"/>
      <c r="B32" s="102" t="s">
        <v>431</v>
      </c>
      <c r="C32" s="60" t="s">
        <v>501</v>
      </c>
      <c r="D32" s="9" t="s">
        <v>264</v>
      </c>
      <c r="E32" s="336">
        <v>0</v>
      </c>
      <c r="F32" s="1235">
        <v>0</v>
      </c>
      <c r="G32" s="1219">
        <v>0</v>
      </c>
      <c r="H32" s="1195">
        <v>0</v>
      </c>
      <c r="I32" s="1246">
        <v>0</v>
      </c>
      <c r="J32" s="1204">
        <v>0</v>
      </c>
      <c r="K32" s="1246">
        <v>0</v>
      </c>
      <c r="L32" s="1204">
        <v>0</v>
      </c>
      <c r="M32" s="1717"/>
    </row>
    <row r="33" spans="1:14" x14ac:dyDescent="0.3">
      <c r="A33" s="530" t="s">
        <v>217</v>
      </c>
      <c r="B33" s="2044" t="s">
        <v>218</v>
      </c>
      <c r="C33" s="2044"/>
      <c r="D33" s="2045"/>
      <c r="E33" s="341">
        <f t="shared" ref="E33:F33" si="52">SUM(E34:E37)</f>
        <v>36985.96</v>
      </c>
      <c r="F33" s="1236">
        <f t="shared" si="52"/>
        <v>45396.499999999993</v>
      </c>
      <c r="G33" s="1220">
        <f t="shared" ref="G33" si="53">SUM(G34:G37)</f>
        <v>45950</v>
      </c>
      <c r="H33" s="1188">
        <f t="shared" ref="H33" si="54">SUM(H34:H37)</f>
        <v>36969</v>
      </c>
      <c r="I33" s="1228">
        <f t="shared" ref="I33:J33" si="55">SUM(I34:I37)</f>
        <v>36969</v>
      </c>
      <c r="J33" s="1205">
        <f t="shared" si="55"/>
        <v>36969</v>
      </c>
      <c r="K33" s="1228">
        <f t="shared" ref="K33" si="56">SUM(K34:K37)</f>
        <v>36969</v>
      </c>
      <c r="L33" s="1205">
        <f t="shared" ref="L33" si="57">SUM(L34:L37)</f>
        <v>36969</v>
      </c>
      <c r="M33" s="1718">
        <f>SUM(M34:M37)</f>
        <v>0</v>
      </c>
      <c r="N33" s="687"/>
    </row>
    <row r="34" spans="1:14" ht="54" customHeight="1" x14ac:dyDescent="0.3">
      <c r="A34" s="1269"/>
      <c r="B34" s="102" t="s">
        <v>431</v>
      </c>
      <c r="C34" s="456" t="s">
        <v>557</v>
      </c>
      <c r="D34" s="75" t="s">
        <v>611</v>
      </c>
      <c r="E34" s="336">
        <v>30819.25</v>
      </c>
      <c r="F34" s="1237">
        <v>38071.699999999997</v>
      </c>
      <c r="G34" s="1219">
        <v>38076</v>
      </c>
      <c r="H34" s="1195">
        <v>29700</v>
      </c>
      <c r="I34" s="1246">
        <v>29700</v>
      </c>
      <c r="J34" s="1204">
        <v>29700</v>
      </c>
      <c r="K34" s="1246">
        <v>29700</v>
      </c>
      <c r="L34" s="1204">
        <v>29700</v>
      </c>
      <c r="M34" s="1717"/>
    </row>
    <row r="35" spans="1:14" ht="29.25" customHeight="1" x14ac:dyDescent="0.3">
      <c r="A35" s="1270"/>
      <c r="B35" s="102" t="s">
        <v>431</v>
      </c>
      <c r="C35" s="60" t="s">
        <v>493</v>
      </c>
      <c r="D35" s="76" t="s">
        <v>613</v>
      </c>
      <c r="E35" s="336">
        <v>1717.11</v>
      </c>
      <c r="F35" s="1237">
        <v>1759.2</v>
      </c>
      <c r="G35" s="1219">
        <v>2034</v>
      </c>
      <c r="H35" s="1195">
        <v>1330</v>
      </c>
      <c r="I35" s="1246">
        <v>1330</v>
      </c>
      <c r="J35" s="1204">
        <v>1330</v>
      </c>
      <c r="K35" s="1246">
        <v>1330</v>
      </c>
      <c r="L35" s="1204">
        <v>1330</v>
      </c>
      <c r="M35" s="1717"/>
    </row>
    <row r="36" spans="1:14" x14ac:dyDescent="0.3">
      <c r="A36" s="1270"/>
      <c r="B36" s="102" t="s">
        <v>431</v>
      </c>
      <c r="C36" s="60" t="s">
        <v>497</v>
      </c>
      <c r="D36" s="15" t="s">
        <v>219</v>
      </c>
      <c r="E36" s="336">
        <v>4449.6000000000004</v>
      </c>
      <c r="F36" s="1237">
        <v>4449.6000000000004</v>
      </c>
      <c r="G36" s="1219">
        <v>4450</v>
      </c>
      <c r="H36" s="1195">
        <v>4450</v>
      </c>
      <c r="I36" s="1246">
        <v>4450</v>
      </c>
      <c r="J36" s="1204">
        <v>4450</v>
      </c>
      <c r="K36" s="1246">
        <v>4450</v>
      </c>
      <c r="L36" s="1204">
        <v>4450</v>
      </c>
      <c r="M36" s="1717"/>
    </row>
    <row r="37" spans="1:14" ht="66.75" customHeight="1" x14ac:dyDescent="0.3">
      <c r="A37" s="1270"/>
      <c r="B37" s="102" t="s">
        <v>431</v>
      </c>
      <c r="C37" s="60" t="s">
        <v>497</v>
      </c>
      <c r="D37" s="76" t="s">
        <v>654</v>
      </c>
      <c r="E37" s="336">
        <v>0</v>
      </c>
      <c r="F37" s="1238">
        <v>1116</v>
      </c>
      <c r="G37" s="1221">
        <v>1390</v>
      </c>
      <c r="H37" s="1195">
        <v>1489</v>
      </c>
      <c r="I37" s="1246">
        <v>1489</v>
      </c>
      <c r="J37" s="1204">
        <v>1489</v>
      </c>
      <c r="K37" s="1246">
        <v>1489</v>
      </c>
      <c r="L37" s="1204">
        <v>1489</v>
      </c>
      <c r="M37" s="1717"/>
    </row>
    <row r="38" spans="1:14" x14ac:dyDescent="0.3">
      <c r="A38" s="530" t="s">
        <v>220</v>
      </c>
      <c r="B38" s="2044" t="s">
        <v>221</v>
      </c>
      <c r="C38" s="2044"/>
      <c r="D38" s="2045"/>
      <c r="E38" s="341">
        <f t="shared" ref="E38:G38" si="58">SUM(E39)</f>
        <v>0</v>
      </c>
      <c r="F38" s="1236">
        <f t="shared" si="58"/>
        <v>0</v>
      </c>
      <c r="G38" s="1220">
        <f t="shared" si="58"/>
        <v>0</v>
      </c>
      <c r="H38" s="1188">
        <f t="shared" ref="H38:M38" si="59">SUM(H39)</f>
        <v>0</v>
      </c>
      <c r="I38" s="1228">
        <f t="shared" si="59"/>
        <v>0</v>
      </c>
      <c r="J38" s="1205">
        <f t="shared" si="59"/>
        <v>0</v>
      </c>
      <c r="K38" s="1228">
        <f t="shared" si="59"/>
        <v>0</v>
      </c>
      <c r="L38" s="1205">
        <f t="shared" si="59"/>
        <v>0</v>
      </c>
      <c r="M38" s="1718">
        <f t="shared" si="59"/>
        <v>0</v>
      </c>
    </row>
    <row r="39" spans="1:14" ht="29.4" customHeight="1" x14ac:dyDescent="0.3">
      <c r="A39" s="1267"/>
      <c r="B39" s="60" t="s">
        <v>433</v>
      </c>
      <c r="C39" s="160" t="s">
        <v>509</v>
      </c>
      <c r="D39" s="14" t="s">
        <v>222</v>
      </c>
      <c r="E39" s="329">
        <v>0</v>
      </c>
      <c r="F39" s="1239">
        <v>0</v>
      </c>
      <c r="G39" s="699">
        <v>0</v>
      </c>
      <c r="H39" s="1196">
        <v>0</v>
      </c>
      <c r="I39" s="1247">
        <v>0</v>
      </c>
      <c r="J39" s="1206">
        <v>0</v>
      </c>
      <c r="K39" s="1247">
        <v>0</v>
      </c>
      <c r="L39" s="1206">
        <v>0</v>
      </c>
      <c r="M39" s="1719"/>
    </row>
    <row r="40" spans="1:14" x14ac:dyDescent="0.3">
      <c r="A40" s="530" t="s">
        <v>223</v>
      </c>
      <c r="B40" s="2039" t="s">
        <v>224</v>
      </c>
      <c r="C40" s="2040"/>
      <c r="D40" s="2041"/>
      <c r="E40" s="341">
        <f t="shared" ref="E40:G40" si="60">SUM(E41)</f>
        <v>2801.07</v>
      </c>
      <c r="F40" s="1236">
        <f t="shared" si="60"/>
        <v>961.12</v>
      </c>
      <c r="G40" s="1220">
        <f t="shared" si="60"/>
        <v>3000</v>
      </c>
      <c r="H40" s="1188">
        <f t="shared" ref="H40:L40" si="61">SUM(H41)</f>
        <v>3000</v>
      </c>
      <c r="I40" s="1228">
        <f t="shared" si="61"/>
        <v>3000</v>
      </c>
      <c r="J40" s="1205">
        <f t="shared" si="61"/>
        <v>3000</v>
      </c>
      <c r="K40" s="1228">
        <f t="shared" si="61"/>
        <v>3000</v>
      </c>
      <c r="L40" s="1205">
        <f t="shared" si="61"/>
        <v>3000</v>
      </c>
      <c r="M40" s="1718">
        <f>SUM(M41)</f>
        <v>0</v>
      </c>
    </row>
    <row r="41" spans="1:14" ht="31.5" customHeight="1" thickBot="1" x14ac:dyDescent="0.35">
      <c r="A41" s="1271"/>
      <c r="B41" s="808" t="s">
        <v>431</v>
      </c>
      <c r="C41" s="1272" t="s">
        <v>508</v>
      </c>
      <c r="D41" s="811" t="s">
        <v>225</v>
      </c>
      <c r="E41" s="739">
        <v>2801.07</v>
      </c>
      <c r="F41" s="1273">
        <v>961.12</v>
      </c>
      <c r="G41" s="854">
        <v>3000</v>
      </c>
      <c r="H41" s="1274">
        <v>3000</v>
      </c>
      <c r="I41" s="1275">
        <v>3000</v>
      </c>
      <c r="J41" s="1276">
        <v>3000</v>
      </c>
      <c r="K41" s="1275">
        <v>3000</v>
      </c>
      <c r="L41" s="1276">
        <v>3000</v>
      </c>
      <c r="M41" s="1720"/>
    </row>
    <row r="42" spans="1:14" ht="15" thickTop="1" x14ac:dyDescent="0.3">
      <c r="A42" s="776"/>
      <c r="B42" s="776"/>
      <c r="C42" s="776"/>
      <c r="D42" s="776"/>
      <c r="E42" s="777"/>
      <c r="F42" s="778"/>
      <c r="G42" s="778"/>
      <c r="H42" s="779"/>
      <c r="I42" s="779"/>
      <c r="J42" s="779"/>
      <c r="K42" s="779"/>
      <c r="L42" s="779"/>
      <c r="M42" s="1721"/>
    </row>
    <row r="43" spans="1:14" x14ac:dyDescent="0.3">
      <c r="A43" s="776"/>
      <c r="B43" s="776"/>
      <c r="C43" s="776"/>
      <c r="D43" s="776"/>
      <c r="E43" s="777"/>
      <c r="F43" s="778"/>
      <c r="G43" s="778"/>
      <c r="H43" s="779"/>
      <c r="I43" s="779"/>
      <c r="J43" s="779"/>
      <c r="K43" s="779"/>
      <c r="L43" s="779"/>
      <c r="M43" s="1721"/>
    </row>
    <row r="44" spans="1:14" x14ac:dyDescent="0.3">
      <c r="A44" s="776"/>
      <c r="B44" s="776"/>
      <c r="C44" s="776"/>
      <c r="D44" s="776"/>
      <c r="E44" s="777"/>
      <c r="F44" s="778"/>
      <c r="G44" s="778"/>
      <c r="H44" s="779"/>
      <c r="I44" s="779"/>
      <c r="J44" s="779"/>
      <c r="K44" s="779"/>
      <c r="L44" s="779"/>
      <c r="M44" s="1721"/>
    </row>
    <row r="45" spans="1:14" x14ac:dyDescent="0.3">
      <c r="A45" s="776"/>
      <c r="B45" s="776"/>
      <c r="C45" s="776"/>
      <c r="D45" s="776"/>
      <c r="E45" s="777"/>
      <c r="F45" s="778"/>
      <c r="G45" s="778"/>
      <c r="H45" s="779"/>
      <c r="I45" s="779"/>
      <c r="J45" s="779"/>
      <c r="K45" s="779"/>
      <c r="L45" s="779"/>
      <c r="M45" s="1721"/>
    </row>
    <row r="46" spans="1:14" x14ac:dyDescent="0.3">
      <c r="A46" s="776"/>
      <c r="B46" s="776"/>
      <c r="C46" s="776"/>
      <c r="D46" s="776"/>
      <c r="E46" s="777"/>
      <c r="F46" s="778"/>
      <c r="G46" s="778"/>
      <c r="H46" s="779"/>
      <c r="I46" s="779"/>
      <c r="J46" s="779"/>
      <c r="K46" s="779"/>
      <c r="L46" s="779"/>
      <c r="M46" s="1721"/>
    </row>
    <row r="47" spans="1:14" x14ac:dyDescent="0.3">
      <c r="A47" s="776"/>
      <c r="B47" s="776"/>
      <c r="C47" s="776"/>
      <c r="D47" s="776"/>
      <c r="E47" s="777"/>
      <c r="F47" s="778"/>
      <c r="G47" s="778"/>
      <c r="H47" s="779"/>
      <c r="I47" s="779"/>
      <c r="J47" s="779"/>
      <c r="K47" s="779"/>
      <c r="L47" s="779"/>
      <c r="M47" s="1721"/>
    </row>
    <row r="48" spans="1:14" x14ac:dyDescent="0.3">
      <c r="A48" s="776"/>
      <c r="B48" s="776"/>
      <c r="C48" s="776"/>
      <c r="D48" s="776"/>
      <c r="E48" s="777"/>
      <c r="F48" s="778"/>
      <c r="G48" s="778"/>
      <c r="H48" s="779"/>
      <c r="I48" s="779"/>
      <c r="J48" s="779"/>
      <c r="K48" s="779"/>
      <c r="L48" s="779"/>
      <c r="M48" s="1721"/>
    </row>
    <row r="49" spans="1:13" x14ac:dyDescent="0.3">
      <c r="A49" s="776"/>
      <c r="B49" s="776"/>
      <c r="C49" s="776"/>
      <c r="D49" s="776"/>
      <c r="E49" s="777"/>
      <c r="F49" s="778"/>
      <c r="G49" s="778"/>
      <c r="H49" s="779"/>
      <c r="I49" s="779"/>
      <c r="J49" s="779"/>
      <c r="K49" s="779"/>
      <c r="L49" s="779"/>
      <c r="M49" s="1721"/>
    </row>
    <row r="50" spans="1:13" x14ac:dyDescent="0.3">
      <c r="A50" s="776"/>
      <c r="B50" s="776"/>
      <c r="C50" s="776"/>
      <c r="D50" s="776"/>
      <c r="E50" s="777"/>
      <c r="F50" s="778"/>
      <c r="G50" s="778"/>
      <c r="H50" s="779"/>
      <c r="I50" s="779"/>
      <c r="J50" s="779"/>
      <c r="K50" s="779"/>
      <c r="L50" s="779"/>
      <c r="M50" s="1721"/>
    </row>
    <row r="51" spans="1:13" s="110" customFormat="1" ht="18.600000000000001" thickBot="1" x14ac:dyDescent="0.4">
      <c r="A51" s="1972" t="s">
        <v>325</v>
      </c>
      <c r="B51" s="1973"/>
      <c r="C51" s="1973"/>
      <c r="D51" s="1973"/>
      <c r="E51" s="1974"/>
      <c r="F51" s="1974"/>
      <c r="G51" s="352"/>
      <c r="H51" s="750"/>
      <c r="I51" s="750"/>
      <c r="J51" s="750"/>
      <c r="K51" s="750"/>
      <c r="L51" s="750"/>
      <c r="M51" s="1709"/>
    </row>
    <row r="52" spans="1:13" ht="70.5" customHeight="1" thickTop="1" thickBot="1" x14ac:dyDescent="0.35">
      <c r="A52" s="1981" t="s">
        <v>328</v>
      </c>
      <c r="B52" s="1975" t="s">
        <v>327</v>
      </c>
      <c r="C52" s="1976"/>
      <c r="D52" s="2036" t="s">
        <v>2</v>
      </c>
      <c r="E52" s="467" t="s">
        <v>468</v>
      </c>
      <c r="F52" s="468" t="s">
        <v>796</v>
      </c>
      <c r="G52" s="1212" t="s">
        <v>787</v>
      </c>
      <c r="H52" s="468" t="s">
        <v>778</v>
      </c>
      <c r="I52" s="468" t="s">
        <v>782</v>
      </c>
      <c r="J52" s="468" t="s">
        <v>783</v>
      </c>
      <c r="K52" s="468" t="s">
        <v>828</v>
      </c>
      <c r="L52" s="900" t="s">
        <v>839</v>
      </c>
      <c r="M52" s="1699" t="s">
        <v>840</v>
      </c>
    </row>
    <row r="53" spans="1:13" ht="18.75" hidden="1" customHeight="1" thickBot="1" x14ac:dyDescent="0.35">
      <c r="A53" s="1982"/>
      <c r="B53" s="1977"/>
      <c r="C53" s="1978"/>
      <c r="D53" s="2007"/>
      <c r="E53" s="149" t="s">
        <v>4</v>
      </c>
      <c r="F53" s="1223" t="s">
        <v>4</v>
      </c>
      <c r="G53" s="843" t="s">
        <v>4</v>
      </c>
      <c r="H53" s="1226" t="s">
        <v>4</v>
      </c>
      <c r="I53" s="1226" t="s">
        <v>4</v>
      </c>
      <c r="J53" s="1226" t="s">
        <v>4</v>
      </c>
      <c r="K53" s="1226" t="s">
        <v>4</v>
      </c>
      <c r="L53" s="1226" t="s">
        <v>4</v>
      </c>
      <c r="M53" s="1722" t="s">
        <v>4</v>
      </c>
    </row>
    <row r="54" spans="1:13" s="110" customFormat="1" ht="16.8" thickTop="1" thickBot="1" x14ac:dyDescent="0.35">
      <c r="A54" s="2046" t="s">
        <v>325</v>
      </c>
      <c r="B54" s="2047"/>
      <c r="C54" s="2047"/>
      <c r="D54" s="2047"/>
      <c r="E54" s="1222">
        <f>SUM(E55,E57)</f>
        <v>0</v>
      </c>
      <c r="F54" s="1222">
        <f t="shared" ref="F54" si="62">SUM(F55,F57)</f>
        <v>0</v>
      </c>
      <c r="G54" s="1213">
        <f>SUM(G55,G57)</f>
        <v>0</v>
      </c>
      <c r="H54" s="1227">
        <f t="shared" ref="H54" si="63">SUM(H55,H57)</f>
        <v>860</v>
      </c>
      <c r="I54" s="1227">
        <f t="shared" ref="I54:J54" si="64">SUM(I55,I57)</f>
        <v>860</v>
      </c>
      <c r="J54" s="1227">
        <f t="shared" si="64"/>
        <v>860</v>
      </c>
      <c r="K54" s="1227">
        <f t="shared" ref="K54" si="65">SUM(K55,K57)</f>
        <v>860</v>
      </c>
      <c r="L54" s="1227">
        <f t="shared" ref="L54" si="66">SUM(L55,L57)</f>
        <v>860</v>
      </c>
      <c r="M54" s="1723">
        <f t="shared" ref="M54" si="67">SUM(M55,M57)</f>
        <v>0</v>
      </c>
    </row>
    <row r="55" spans="1:13" x14ac:dyDescent="0.3">
      <c r="A55" s="530" t="s">
        <v>217</v>
      </c>
      <c r="B55" s="2044" t="s">
        <v>218</v>
      </c>
      <c r="C55" s="2044"/>
      <c r="D55" s="2045"/>
      <c r="E55" s="169">
        <f t="shared" ref="E55:M55" si="68">SUM(E56)</f>
        <v>0</v>
      </c>
      <c r="F55" s="1224">
        <f t="shared" si="68"/>
        <v>0</v>
      </c>
      <c r="G55" s="959">
        <f t="shared" si="68"/>
        <v>0</v>
      </c>
      <c r="H55" s="1228">
        <f t="shared" si="68"/>
        <v>860</v>
      </c>
      <c r="I55" s="1228">
        <f t="shared" si="68"/>
        <v>860</v>
      </c>
      <c r="J55" s="1228">
        <f t="shared" si="68"/>
        <v>860</v>
      </c>
      <c r="K55" s="1228">
        <f t="shared" si="68"/>
        <v>860</v>
      </c>
      <c r="L55" s="1228">
        <f t="shared" si="68"/>
        <v>860</v>
      </c>
      <c r="M55" s="1724">
        <f t="shared" si="68"/>
        <v>0</v>
      </c>
    </row>
    <row r="56" spans="1:13" ht="57" customHeight="1" x14ac:dyDescent="0.3">
      <c r="A56" s="1269"/>
      <c r="B56" s="102" t="s">
        <v>431</v>
      </c>
      <c r="C56" s="42" t="s">
        <v>260</v>
      </c>
      <c r="D56" s="75" t="s">
        <v>653</v>
      </c>
      <c r="E56" s="1036">
        <v>0</v>
      </c>
      <c r="F56" s="1225">
        <v>0</v>
      </c>
      <c r="G56" s="977">
        <v>0</v>
      </c>
      <c r="H56" s="1229">
        <v>860</v>
      </c>
      <c r="I56" s="1229">
        <v>860</v>
      </c>
      <c r="J56" s="1229">
        <v>860</v>
      </c>
      <c r="K56" s="1229">
        <v>860</v>
      </c>
      <c r="L56" s="1229">
        <v>860</v>
      </c>
      <c r="M56" s="1725">
        <v>0</v>
      </c>
    </row>
    <row r="57" spans="1:13" ht="21.75" customHeight="1" x14ac:dyDescent="0.3">
      <c r="A57" s="530" t="s">
        <v>220</v>
      </c>
      <c r="B57" s="2044" t="s">
        <v>221</v>
      </c>
      <c r="C57" s="2044"/>
      <c r="D57" s="2045"/>
      <c r="E57" s="169">
        <f t="shared" ref="E57:M57" si="69">SUM(E58)</f>
        <v>0</v>
      </c>
      <c r="F57" s="1224">
        <f t="shared" si="69"/>
        <v>0</v>
      </c>
      <c r="G57" s="959">
        <f t="shared" si="69"/>
        <v>0</v>
      </c>
      <c r="H57" s="1228">
        <f t="shared" si="69"/>
        <v>0</v>
      </c>
      <c r="I57" s="1228">
        <f t="shared" si="69"/>
        <v>0</v>
      </c>
      <c r="J57" s="1228">
        <f t="shared" si="69"/>
        <v>0</v>
      </c>
      <c r="K57" s="1228">
        <f t="shared" si="69"/>
        <v>0</v>
      </c>
      <c r="L57" s="1228">
        <f t="shared" si="69"/>
        <v>0</v>
      </c>
      <c r="M57" s="1724">
        <f t="shared" si="69"/>
        <v>0</v>
      </c>
    </row>
    <row r="58" spans="1:13" ht="31.5" customHeight="1" thickBot="1" x14ac:dyDescent="0.35">
      <c r="A58" s="1277"/>
      <c r="B58" s="868" t="s">
        <v>432</v>
      </c>
      <c r="C58" s="868" t="s">
        <v>510</v>
      </c>
      <c r="D58" s="1278" t="s">
        <v>500</v>
      </c>
      <c r="E58" s="1279">
        <v>0</v>
      </c>
      <c r="F58" s="1280">
        <v>0</v>
      </c>
      <c r="G58" s="1281">
        <v>0</v>
      </c>
      <c r="H58" s="1282">
        <v>0</v>
      </c>
      <c r="I58" s="1282">
        <v>0</v>
      </c>
      <c r="J58" s="1282">
        <v>0</v>
      </c>
      <c r="K58" s="1282">
        <v>0</v>
      </c>
      <c r="L58" s="1282">
        <v>0</v>
      </c>
      <c r="M58" s="1726">
        <v>0</v>
      </c>
    </row>
    <row r="59" spans="1:13" ht="15" thickTop="1" x14ac:dyDescent="0.3"/>
  </sheetData>
  <mergeCells count="34">
    <mergeCell ref="A4:M4"/>
    <mergeCell ref="A5:D5"/>
    <mergeCell ref="B6:C8"/>
    <mergeCell ref="D6:D8"/>
    <mergeCell ref="I6:I7"/>
    <mergeCell ref="G6:G7"/>
    <mergeCell ref="F6:F7"/>
    <mergeCell ref="E6:E7"/>
    <mergeCell ref="H6:H7"/>
    <mergeCell ref="J6:J7"/>
    <mergeCell ref="K6:K7"/>
    <mergeCell ref="M6:M7"/>
    <mergeCell ref="L6:L7"/>
    <mergeCell ref="B55:D55"/>
    <mergeCell ref="B57:D57"/>
    <mergeCell ref="A54:D54"/>
    <mergeCell ref="A52:A53"/>
    <mergeCell ref="B52:C53"/>
    <mergeCell ref="D52:D53"/>
    <mergeCell ref="B40:D40"/>
    <mergeCell ref="A51:F51"/>
    <mergeCell ref="B23:D23"/>
    <mergeCell ref="B33:D33"/>
    <mergeCell ref="B38:D38"/>
    <mergeCell ref="A9:D9"/>
    <mergeCell ref="B10:D10"/>
    <mergeCell ref="B15:D15"/>
    <mergeCell ref="B16:D16"/>
    <mergeCell ref="A22:D22"/>
    <mergeCell ref="A19:F19"/>
    <mergeCell ref="A20:A21"/>
    <mergeCell ref="B20:C21"/>
    <mergeCell ref="D20:D21"/>
    <mergeCell ref="B17:D17"/>
  </mergeCells>
  <phoneticPr fontId="38" type="noConversion"/>
  <pageMargins left="0.43307086614173229" right="0.23622047244094488" top="0.3543307086614173" bottom="0.3543307086614173" header="0.31496062992125984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topLeftCell="A43" zoomScaleNormal="100" zoomScaleSheetLayoutView="100" workbookViewId="0">
      <pane xSplit="4" topLeftCell="E1" activePane="topRight" state="frozen"/>
      <selection activeCell="A106" sqref="A106"/>
      <selection pane="topRight" activeCell="C80" sqref="C80"/>
    </sheetView>
  </sheetViews>
  <sheetFormatPr defaultRowHeight="14.4" x14ac:dyDescent="0.3"/>
  <cols>
    <col min="1" max="1" width="6.5546875" customWidth="1"/>
    <col min="2" max="3" width="8" customWidth="1"/>
    <col min="4" max="4" width="31.44140625" customWidth="1"/>
    <col min="5" max="5" width="13.33203125" style="1" customWidth="1"/>
    <col min="6" max="6" width="13.33203125" style="101" customWidth="1"/>
    <col min="7" max="7" width="13.88671875" customWidth="1"/>
    <col min="8" max="11" width="15.33203125" customWidth="1"/>
    <col min="12" max="12" width="12" style="1" customWidth="1"/>
    <col min="13" max="13" width="11.109375" customWidth="1"/>
  </cols>
  <sheetData>
    <row r="1" spans="1:19" ht="18.600000000000001" x14ac:dyDescent="0.3">
      <c r="A1" s="2" t="s">
        <v>227</v>
      </c>
      <c r="B1" s="3"/>
      <c r="C1" s="3"/>
      <c r="D1" s="3"/>
      <c r="E1" s="79"/>
      <c r="F1" s="106"/>
      <c r="G1" s="4"/>
      <c r="H1" s="4"/>
      <c r="I1" s="4"/>
      <c r="J1" s="4"/>
      <c r="K1" s="4"/>
      <c r="L1" s="79"/>
      <c r="M1" s="4"/>
    </row>
    <row r="2" spans="1:19" s="101" customFormat="1" ht="15" thickBot="1" x14ac:dyDescent="0.35">
      <c r="A2" s="350"/>
      <c r="E2" s="106"/>
      <c r="F2" s="106"/>
      <c r="G2" s="106"/>
      <c r="H2" s="106"/>
      <c r="I2" s="106"/>
      <c r="J2" s="106"/>
      <c r="K2" s="106"/>
      <c r="L2" s="79"/>
      <c r="M2" s="106"/>
    </row>
    <row r="3" spans="1:19" ht="43.9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491"/>
      <c r="N3" s="491"/>
      <c r="O3" s="491"/>
      <c r="P3" s="491"/>
      <c r="Q3" s="490"/>
      <c r="R3" s="490"/>
      <c r="S3" s="490"/>
    </row>
    <row r="4" spans="1:19" ht="72.75" customHeight="1" thickTop="1" x14ac:dyDescent="0.45">
      <c r="A4" s="2113" t="s">
        <v>381</v>
      </c>
      <c r="B4" s="2114"/>
      <c r="C4" s="2114"/>
      <c r="D4" s="2114"/>
      <c r="E4" s="467" t="s">
        <v>468</v>
      </c>
      <c r="F4" s="1321" t="s">
        <v>799</v>
      </c>
      <c r="G4" s="422" t="s">
        <v>777</v>
      </c>
      <c r="H4" s="754" t="s">
        <v>782</v>
      </c>
      <c r="I4" s="422" t="s">
        <v>783</v>
      </c>
      <c r="J4" s="754" t="s">
        <v>828</v>
      </c>
      <c r="K4" s="900" t="s">
        <v>839</v>
      </c>
      <c r="L4" s="1699" t="s">
        <v>840</v>
      </c>
    </row>
    <row r="5" spans="1:19" ht="14.4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331</v>
      </c>
      <c r="F5" s="2059" t="s">
        <v>331</v>
      </c>
      <c r="G5" s="2063" t="s">
        <v>331</v>
      </c>
      <c r="H5" s="2059" t="s">
        <v>331</v>
      </c>
      <c r="I5" s="2063" t="s">
        <v>331</v>
      </c>
      <c r="J5" s="2059" t="s">
        <v>331</v>
      </c>
      <c r="K5" s="2063" t="s">
        <v>331</v>
      </c>
      <c r="L5" s="2065" t="s">
        <v>331</v>
      </c>
    </row>
    <row r="6" spans="1:19" ht="15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05"/>
      <c r="I6" s="2106"/>
      <c r="J6" s="2105"/>
      <c r="K6" s="2106"/>
      <c r="L6" s="2115"/>
    </row>
    <row r="7" spans="1:19" ht="30.6" customHeight="1" x14ac:dyDescent="0.3">
      <c r="A7" s="537" t="s">
        <v>3</v>
      </c>
      <c r="B7" s="2001"/>
      <c r="C7" s="2002"/>
      <c r="D7" s="2006"/>
      <c r="E7" s="2064"/>
      <c r="F7" s="2060"/>
      <c r="G7" s="2064"/>
      <c r="H7" s="2060"/>
      <c r="I7" s="2064"/>
      <c r="J7" s="2060"/>
      <c r="K7" s="2064"/>
      <c r="L7" s="2066"/>
    </row>
    <row r="8" spans="1:19" ht="17.399999999999999" customHeight="1" thickBot="1" x14ac:dyDescent="0.35">
      <c r="A8" s="522"/>
      <c r="B8" s="2003"/>
      <c r="C8" s="2004"/>
      <c r="D8" s="2007"/>
      <c r="E8" s="413" t="s">
        <v>4</v>
      </c>
      <c r="F8" s="541" t="s">
        <v>4</v>
      </c>
      <c r="G8" s="1015" t="s">
        <v>4</v>
      </c>
      <c r="H8" s="541" t="s">
        <v>4</v>
      </c>
      <c r="I8" s="1015" t="s">
        <v>4</v>
      </c>
      <c r="J8" s="541" t="s">
        <v>4</v>
      </c>
      <c r="K8" s="1015" t="s">
        <v>4</v>
      </c>
      <c r="L8" s="1700" t="s">
        <v>4</v>
      </c>
    </row>
    <row r="9" spans="1:19" ht="16.8" thickTop="1" thickBot="1" x14ac:dyDescent="0.35">
      <c r="A9" s="1385" t="s">
        <v>8</v>
      </c>
      <c r="B9" s="246"/>
      <c r="C9" s="247"/>
      <c r="D9" s="248"/>
      <c r="E9" s="283">
        <f t="shared" ref="E9:F9" si="0">SUM(E10:E16)</f>
        <v>241833.55000000002</v>
      </c>
      <c r="F9" s="386">
        <f t="shared" si="0"/>
        <v>163698.44000000003</v>
      </c>
      <c r="G9" s="156">
        <f t="shared" ref="G9" si="1">SUM(G10:G16)</f>
        <v>194713</v>
      </c>
      <c r="H9" s="542">
        <f t="shared" ref="H9" si="2">SUM(H10:H16)</f>
        <v>197713</v>
      </c>
      <c r="I9" s="156">
        <f t="shared" ref="I9" si="3">SUM(I10:I16)</f>
        <v>203552</v>
      </c>
      <c r="J9" s="542">
        <f t="shared" ref="J9" si="4">SUM(J10:J16)</f>
        <v>204504</v>
      </c>
      <c r="K9" s="156">
        <f t="shared" ref="K9" si="5">SUM(K10:K16)</f>
        <v>195504</v>
      </c>
      <c r="L9" s="1727">
        <f t="shared" ref="L9" si="6">SUM(L10:L16)</f>
        <v>-9000</v>
      </c>
    </row>
    <row r="10" spans="1:19" s="110" customFormat="1" ht="15" thickTop="1" x14ac:dyDescent="0.3">
      <c r="A10" s="637" t="s">
        <v>228</v>
      </c>
      <c r="B10" s="157" t="s">
        <v>229</v>
      </c>
      <c r="C10" s="157"/>
      <c r="D10" s="197"/>
      <c r="E10" s="1025">
        <f t="shared" ref="E10:F10" si="7">SUM(E23)</f>
        <v>8681.7000000000007</v>
      </c>
      <c r="F10" s="387">
        <f t="shared" si="7"/>
        <v>635.02</v>
      </c>
      <c r="G10" s="157">
        <f t="shared" ref="G10" si="8">SUM(G23)</f>
        <v>32200</v>
      </c>
      <c r="H10" s="696">
        <f>SUM(H23)</f>
        <v>35200</v>
      </c>
      <c r="I10" s="157">
        <f>SUM(I23)</f>
        <v>35200</v>
      </c>
      <c r="J10" s="696">
        <f>SUM(J23)</f>
        <v>35200</v>
      </c>
      <c r="K10" s="157">
        <f>SUM(K23)</f>
        <v>35200</v>
      </c>
      <c r="L10" s="1728">
        <f t="shared" ref="L10" si="9">SUM(L23)</f>
        <v>0</v>
      </c>
    </row>
    <row r="11" spans="1:19" s="110" customFormat="1" ht="16.2" customHeight="1" x14ac:dyDescent="0.3">
      <c r="A11" s="1386" t="s">
        <v>299</v>
      </c>
      <c r="B11" s="2109" t="s">
        <v>398</v>
      </c>
      <c r="C11" s="2112"/>
      <c r="D11" s="2112"/>
      <c r="E11" s="1025">
        <f>SUM(E25)</f>
        <v>21838.61</v>
      </c>
      <c r="F11" s="387">
        <f t="shared" ref="F11" si="10">SUM(F25)</f>
        <v>3840</v>
      </c>
      <c r="G11" s="157">
        <f t="shared" ref="G11:I11" si="11">SUM(G25)</f>
        <v>5000</v>
      </c>
      <c r="H11" s="696">
        <f t="shared" si="11"/>
        <v>5000</v>
      </c>
      <c r="I11" s="157">
        <f t="shared" si="11"/>
        <v>10839</v>
      </c>
      <c r="J11" s="696">
        <f t="shared" ref="J11" si="12">SUM(J25)</f>
        <v>10839</v>
      </c>
      <c r="K11" s="157">
        <f t="shared" ref="K11" si="13">SUM(K25)</f>
        <v>5839</v>
      </c>
      <c r="L11" s="1728">
        <f t="shared" ref="L11" si="14">SUM(L25)</f>
        <v>-5000</v>
      </c>
    </row>
    <row r="12" spans="1:19" s="110" customFormat="1" x14ac:dyDescent="0.3">
      <c r="A12" s="1386" t="s">
        <v>230</v>
      </c>
      <c r="B12" s="2109" t="s">
        <v>231</v>
      </c>
      <c r="C12" s="2112"/>
      <c r="D12" s="2112"/>
      <c r="E12" s="286">
        <f t="shared" ref="E12:F12" si="15">SUM(E28,E66)</f>
        <v>68455.25</v>
      </c>
      <c r="F12" s="1322">
        <f t="shared" si="15"/>
        <v>104132.20000000001</v>
      </c>
      <c r="G12" s="514">
        <f>SUM(G28,G66)</f>
        <v>91632</v>
      </c>
      <c r="H12" s="1341">
        <f t="shared" ref="H12" si="16">SUM(H28,H66)</f>
        <v>91632</v>
      </c>
      <c r="I12" s="514">
        <f t="shared" ref="I12" si="17">SUM(I28,I66)</f>
        <v>91632</v>
      </c>
      <c r="J12" s="1341">
        <f t="shared" ref="J12" si="18">SUM(J28,J66)</f>
        <v>91632</v>
      </c>
      <c r="K12" s="514">
        <f t="shared" ref="K12" si="19">SUM(K28,K66)</f>
        <v>87632</v>
      </c>
      <c r="L12" s="1729">
        <f t="shared" ref="L12" si="20">SUM(L28,L66)</f>
        <v>-4000</v>
      </c>
    </row>
    <row r="13" spans="1:19" s="110" customFormat="1" x14ac:dyDescent="0.3">
      <c r="A13" s="1386" t="s">
        <v>232</v>
      </c>
      <c r="B13" s="2109" t="s">
        <v>368</v>
      </c>
      <c r="C13" s="2110"/>
      <c r="D13" s="2111"/>
      <c r="E13" s="286">
        <f t="shared" ref="E13:F13" si="21">SUM(E38)</f>
        <v>1125.5999999999999</v>
      </c>
      <c r="F13" s="164">
        <f t="shared" si="21"/>
        <v>1858.3</v>
      </c>
      <c r="G13" s="163">
        <f t="shared" ref="G13:I13" si="22">SUM(G38)</f>
        <v>2500</v>
      </c>
      <c r="H13" s="1285">
        <f t="shared" si="22"/>
        <v>2500</v>
      </c>
      <c r="I13" s="163">
        <f t="shared" si="22"/>
        <v>2500</v>
      </c>
      <c r="J13" s="1285">
        <f t="shared" ref="J13" si="23">SUM(J38)</f>
        <v>2500</v>
      </c>
      <c r="K13" s="163">
        <f t="shared" ref="K13" si="24">SUM(K38)</f>
        <v>2500</v>
      </c>
      <c r="L13" s="1730">
        <f t="shared" ref="L13" si="25">SUM(L38)</f>
        <v>0</v>
      </c>
    </row>
    <row r="14" spans="1:19" s="110" customFormat="1" x14ac:dyDescent="0.3">
      <c r="A14" s="1386" t="s">
        <v>234</v>
      </c>
      <c r="B14" s="2107" t="s">
        <v>235</v>
      </c>
      <c r="C14" s="2108"/>
      <c r="D14" s="2108"/>
      <c r="E14" s="286">
        <f t="shared" ref="E14:F14" si="26">SUM(E40,E70)</f>
        <v>19784.79</v>
      </c>
      <c r="F14" s="164">
        <f t="shared" si="26"/>
        <v>17683.61</v>
      </c>
      <c r="G14" s="163">
        <f t="shared" ref="G14" si="27">SUM(G40,G70)</f>
        <v>33550</v>
      </c>
      <c r="H14" s="1285">
        <f t="shared" ref="H14" si="28">SUM(H40,H70)</f>
        <v>33550</v>
      </c>
      <c r="I14" s="163">
        <f t="shared" ref="I14" si="29">SUM(I40,I70)</f>
        <v>33550</v>
      </c>
      <c r="J14" s="1285">
        <f t="shared" ref="J14" si="30">SUM(J40,J70)</f>
        <v>33735</v>
      </c>
      <c r="K14" s="163">
        <f t="shared" ref="K14" si="31">SUM(K40,K70)</f>
        <v>33735</v>
      </c>
      <c r="L14" s="1730">
        <f t="shared" ref="L14" si="32">SUM(L40,L70)</f>
        <v>0</v>
      </c>
    </row>
    <row r="15" spans="1:19" s="110" customFormat="1" x14ac:dyDescent="0.3">
      <c r="A15" s="1386" t="s">
        <v>236</v>
      </c>
      <c r="B15" s="2107" t="s">
        <v>237</v>
      </c>
      <c r="C15" s="2108"/>
      <c r="D15" s="2108"/>
      <c r="E15" s="286">
        <f t="shared" ref="E15:F15" si="33">SUM(E46,E72,E87)</f>
        <v>36637.599999999999</v>
      </c>
      <c r="F15" s="164">
        <f t="shared" si="33"/>
        <v>29030.06</v>
      </c>
      <c r="G15" s="163">
        <f t="shared" ref="G15" si="34">SUM(G46,G72,G87)</f>
        <v>29831</v>
      </c>
      <c r="H15" s="1285">
        <f t="shared" ref="H15" si="35">SUM(H46,H72,H87)</f>
        <v>29831</v>
      </c>
      <c r="I15" s="163">
        <f t="shared" ref="I15" si="36">SUM(I46,I72,I87)</f>
        <v>29831</v>
      </c>
      <c r="J15" s="1285">
        <f t="shared" ref="J15" si="37">SUM(J46,J72,J87)</f>
        <v>29831</v>
      </c>
      <c r="K15" s="163">
        <f t="shared" ref="K15" si="38">SUM(K46,K72,K87)</f>
        <v>29831</v>
      </c>
      <c r="L15" s="1730">
        <f t="shared" ref="L15" si="39">SUM(L46,L72,L87)</f>
        <v>0</v>
      </c>
    </row>
    <row r="16" spans="1:19" s="110" customFormat="1" x14ac:dyDescent="0.3">
      <c r="A16" s="637" t="s">
        <v>238</v>
      </c>
      <c r="B16" s="2107" t="s">
        <v>7</v>
      </c>
      <c r="C16" s="2108"/>
      <c r="D16" s="2108"/>
      <c r="E16" s="286">
        <f t="shared" ref="E16:F16" si="40">SUM(E57,E73)</f>
        <v>85310</v>
      </c>
      <c r="F16" s="164">
        <f t="shared" si="40"/>
        <v>6519.25</v>
      </c>
      <c r="G16" s="163">
        <f t="shared" ref="G16" si="41">SUM(G57,G73)</f>
        <v>0</v>
      </c>
      <c r="H16" s="1285">
        <f t="shared" ref="H16" si="42">SUM(H57,H73)</f>
        <v>0</v>
      </c>
      <c r="I16" s="163">
        <f t="shared" ref="I16" si="43">SUM(I57,I73)</f>
        <v>0</v>
      </c>
      <c r="J16" s="1285">
        <f t="shared" ref="J16" si="44">SUM(J57,J73)</f>
        <v>767</v>
      </c>
      <c r="K16" s="163">
        <f t="shared" ref="K16" si="45">SUM(K57,K73)</f>
        <v>767</v>
      </c>
      <c r="L16" s="1730">
        <f>SUM(L17)</f>
        <v>0</v>
      </c>
    </row>
    <row r="17" spans="1:15" s="110" customFormat="1" ht="16.95" customHeight="1" thickBot="1" x14ac:dyDescent="0.35">
      <c r="A17" s="1387" t="s">
        <v>238</v>
      </c>
      <c r="B17" s="2103"/>
      <c r="C17" s="2104"/>
      <c r="D17" s="1388" t="s">
        <v>239</v>
      </c>
      <c r="E17" s="1389">
        <f t="shared" ref="E17:F17" si="46">SUM(E74,E58)</f>
        <v>85310</v>
      </c>
      <c r="F17" s="1390">
        <f t="shared" si="46"/>
        <v>6519.25</v>
      </c>
      <c r="G17" s="1391">
        <f t="shared" ref="G17" si="47">SUM(G74,G58)</f>
        <v>0</v>
      </c>
      <c r="H17" s="1392">
        <f t="shared" ref="H17" si="48">SUM(H74,H58)</f>
        <v>0</v>
      </c>
      <c r="I17" s="1391">
        <f t="shared" ref="I17" si="49">SUM(I74,I58)</f>
        <v>0</v>
      </c>
      <c r="J17" s="1392">
        <f t="shared" ref="J17" si="50">SUM(J74,J58)</f>
        <v>767</v>
      </c>
      <c r="K17" s="1391">
        <f t="shared" ref="K17" si="51">SUM(K74,K58)</f>
        <v>767</v>
      </c>
      <c r="L17" s="1731">
        <f t="shared" ref="L17" si="52">SUM(L74,L58)</f>
        <v>0</v>
      </c>
    </row>
    <row r="18" spans="1:15" s="253" customFormat="1" ht="16.2" thickTop="1" x14ac:dyDescent="0.3">
      <c r="A18" s="353"/>
      <c r="B18" s="354"/>
      <c r="C18" s="266"/>
      <c r="D18" s="266"/>
      <c r="E18" s="267"/>
      <c r="F18" s="267"/>
      <c r="G18" s="267"/>
      <c r="H18" s="267"/>
      <c r="I18" s="267"/>
      <c r="J18" s="267"/>
      <c r="K18" s="267"/>
      <c r="L18" s="155"/>
    </row>
    <row r="19" spans="1:15" s="110" customFormat="1" ht="18.600000000000001" thickBot="1" x14ac:dyDescent="0.4">
      <c r="A19" s="2083" t="s">
        <v>324</v>
      </c>
      <c r="B19" s="2084"/>
      <c r="C19" s="2084"/>
      <c r="D19" s="2084"/>
      <c r="E19" s="2085"/>
      <c r="F19" s="2085"/>
      <c r="G19" s="352"/>
      <c r="H19" s="352"/>
      <c r="I19" s="352"/>
      <c r="J19" s="352"/>
      <c r="K19" s="352"/>
      <c r="L19" s="496"/>
    </row>
    <row r="20" spans="1:15" ht="66.75" customHeight="1" thickTop="1" x14ac:dyDescent="0.3">
      <c r="A20" s="2086" t="s">
        <v>328</v>
      </c>
      <c r="B20" s="2088" t="s">
        <v>327</v>
      </c>
      <c r="C20" s="2089"/>
      <c r="D20" s="2092" t="s">
        <v>2</v>
      </c>
      <c r="E20" s="1307" t="s">
        <v>468</v>
      </c>
      <c r="F20" s="1323" t="s">
        <v>799</v>
      </c>
      <c r="G20" s="1319" t="s">
        <v>777</v>
      </c>
      <c r="H20" s="857" t="s">
        <v>782</v>
      </c>
      <c r="I20" s="1319" t="s">
        <v>783</v>
      </c>
      <c r="J20" s="775" t="s">
        <v>828</v>
      </c>
      <c r="K20" s="900" t="s">
        <v>839</v>
      </c>
      <c r="L20" s="1699" t="s">
        <v>840</v>
      </c>
    </row>
    <row r="21" spans="1:15" ht="17.25" customHeight="1" thickBot="1" x14ac:dyDescent="0.35">
      <c r="A21" s="2087"/>
      <c r="B21" s="2090"/>
      <c r="C21" s="2091"/>
      <c r="D21" s="2093"/>
      <c r="E21" s="1308" t="s">
        <v>4</v>
      </c>
      <c r="F21" s="1324" t="s">
        <v>4</v>
      </c>
      <c r="G21" s="1320" t="s">
        <v>4</v>
      </c>
      <c r="H21" s="1292" t="s">
        <v>4</v>
      </c>
      <c r="I21" s="1320" t="s">
        <v>4</v>
      </c>
      <c r="J21" s="1292" t="s">
        <v>4</v>
      </c>
      <c r="K21" s="1320" t="s">
        <v>4</v>
      </c>
      <c r="L21" s="1732" t="s">
        <v>4</v>
      </c>
      <c r="M21" s="1"/>
    </row>
    <row r="22" spans="1:15" s="110" customFormat="1" ht="16.8" thickTop="1" thickBot="1" x14ac:dyDescent="0.35">
      <c r="A22" s="2094" t="s">
        <v>324</v>
      </c>
      <c r="B22" s="2095"/>
      <c r="C22" s="2095"/>
      <c r="D22" s="2095"/>
      <c r="E22" s="1309">
        <f t="shared" ref="E22:F22" si="53">SUM(E23,E25,E28,E38,E40,E46,E57)</f>
        <v>158303.10999999999</v>
      </c>
      <c r="F22" s="940">
        <f t="shared" si="53"/>
        <v>115692.06</v>
      </c>
      <c r="G22" s="492">
        <f t="shared" ref="G22:H22" si="54">SUM(G23,G25,G28,G38,G40,G46,G57)</f>
        <v>176713</v>
      </c>
      <c r="H22" s="1215">
        <f t="shared" si="54"/>
        <v>179713</v>
      </c>
      <c r="I22" s="492">
        <f t="shared" ref="I22" si="55">SUM(I23,I25,I28,I38,I40,I46,I57)</f>
        <v>185552</v>
      </c>
      <c r="J22" s="1215">
        <f t="shared" ref="J22" si="56">SUM(J23,J25,J28,J38,J40,J46,J57)</f>
        <v>186504</v>
      </c>
      <c r="K22" s="492">
        <f t="shared" ref="K22" si="57">SUM(K23,K25,K28,K38,K40,K46,K57)</f>
        <v>181504</v>
      </c>
      <c r="L22" s="1733">
        <f t="shared" ref="L22" si="58">SUM(L23,L25,L28,L38,L40,L46,L57)</f>
        <v>-5000</v>
      </c>
      <c r="M22" s="423"/>
    </row>
    <row r="23" spans="1:15" x14ac:dyDescent="0.3">
      <c r="A23" s="1356" t="s">
        <v>228</v>
      </c>
      <c r="B23" s="80" t="s">
        <v>229</v>
      </c>
      <c r="C23" s="80"/>
      <c r="D23" s="234"/>
      <c r="E23" s="993">
        <f t="shared" ref="E23:G23" si="59">SUM(E24:E24)</f>
        <v>8681.7000000000007</v>
      </c>
      <c r="F23" s="946">
        <f t="shared" si="59"/>
        <v>635.02</v>
      </c>
      <c r="G23" s="80">
        <f t="shared" si="59"/>
        <v>32200</v>
      </c>
      <c r="H23" s="815">
        <f t="shared" ref="H23:L23" si="60">SUM(H24)</f>
        <v>35200</v>
      </c>
      <c r="I23" s="80">
        <f t="shared" si="60"/>
        <v>35200</v>
      </c>
      <c r="J23" s="815">
        <f t="shared" si="60"/>
        <v>35200</v>
      </c>
      <c r="K23" s="80">
        <f t="shared" si="60"/>
        <v>35200</v>
      </c>
      <c r="L23" s="1734">
        <f t="shared" si="60"/>
        <v>0</v>
      </c>
    </row>
    <row r="24" spans="1:15" ht="53.4" x14ac:dyDescent="0.3">
      <c r="A24" s="1354"/>
      <c r="B24" s="513" t="s">
        <v>431</v>
      </c>
      <c r="C24" s="780">
        <v>637</v>
      </c>
      <c r="D24" s="781" t="s">
        <v>862</v>
      </c>
      <c r="E24" s="1310">
        <v>8681.7000000000007</v>
      </c>
      <c r="F24" s="1325">
        <v>635.02</v>
      </c>
      <c r="G24" s="498">
        <v>32200</v>
      </c>
      <c r="H24" s="1333">
        <v>35200</v>
      </c>
      <c r="I24" s="498">
        <v>35200</v>
      </c>
      <c r="J24" s="1333">
        <v>35200</v>
      </c>
      <c r="K24" s="498">
        <v>35200</v>
      </c>
      <c r="L24" s="1735"/>
    </row>
    <row r="25" spans="1:15" ht="17.399999999999999" customHeight="1" x14ac:dyDescent="0.3">
      <c r="A25" s="1352" t="s">
        <v>299</v>
      </c>
      <c r="B25" s="2073" t="s">
        <v>397</v>
      </c>
      <c r="C25" s="2074"/>
      <c r="D25" s="2074"/>
      <c r="E25" s="159">
        <f t="shared" ref="E25:F25" si="61">SUM(E26:E26)</f>
        <v>21838.61</v>
      </c>
      <c r="F25" s="942">
        <f t="shared" si="61"/>
        <v>3840</v>
      </c>
      <c r="G25" s="81">
        <f t="shared" ref="G25:J25" si="62">SUM(G26:G27)</f>
        <v>5000</v>
      </c>
      <c r="H25" s="822">
        <f t="shared" si="62"/>
        <v>5000</v>
      </c>
      <c r="I25" s="81">
        <f t="shared" si="62"/>
        <v>10839</v>
      </c>
      <c r="J25" s="822">
        <f t="shared" si="62"/>
        <v>10839</v>
      </c>
      <c r="K25" s="81">
        <f t="shared" ref="K25" si="63">SUM(K26:K27)</f>
        <v>5839</v>
      </c>
      <c r="L25" s="1736">
        <f>SUM(L26:L27)</f>
        <v>-5000</v>
      </c>
    </row>
    <row r="26" spans="1:15" ht="46.5" customHeight="1" x14ac:dyDescent="0.3">
      <c r="A26" s="1366"/>
      <c r="B26" s="2069" t="s">
        <v>514</v>
      </c>
      <c r="C26" s="2070"/>
      <c r="D26" s="2070"/>
      <c r="E26" s="1165">
        <v>21838.61</v>
      </c>
      <c r="F26" s="1293">
        <v>3840</v>
      </c>
      <c r="G26" s="227">
        <v>0</v>
      </c>
      <c r="H26" s="1154">
        <v>0</v>
      </c>
      <c r="I26" s="227">
        <v>5839</v>
      </c>
      <c r="J26" s="1154">
        <v>5839</v>
      </c>
      <c r="K26" s="227">
        <v>5839</v>
      </c>
      <c r="L26" s="1737"/>
    </row>
    <row r="27" spans="1:15" ht="18" customHeight="1" x14ac:dyDescent="0.3">
      <c r="A27" s="1367"/>
      <c r="B27" s="2079" t="s">
        <v>721</v>
      </c>
      <c r="C27" s="2080"/>
      <c r="D27" s="2080"/>
      <c r="E27" s="1164">
        <v>0</v>
      </c>
      <c r="F27" s="1294">
        <v>0</v>
      </c>
      <c r="G27" s="1095">
        <v>5000</v>
      </c>
      <c r="H27" s="1153">
        <v>5000</v>
      </c>
      <c r="I27" s="1095">
        <v>5000</v>
      </c>
      <c r="J27" s="1153">
        <v>5000</v>
      </c>
      <c r="K27" s="1095">
        <v>0</v>
      </c>
      <c r="L27" s="1738">
        <v>-5000</v>
      </c>
    </row>
    <row r="28" spans="1:15" x14ac:dyDescent="0.3">
      <c r="A28" s="1356" t="s">
        <v>230</v>
      </c>
      <c r="B28" s="2077" t="s">
        <v>231</v>
      </c>
      <c r="C28" s="2078"/>
      <c r="D28" s="2078"/>
      <c r="E28" s="169">
        <f t="shared" ref="E28:F28" si="64">SUM(E29:E37)</f>
        <v>68455.25</v>
      </c>
      <c r="F28" s="959">
        <f t="shared" si="64"/>
        <v>58578.12</v>
      </c>
      <c r="G28" s="85">
        <f t="shared" ref="G28:J28" si="65">SUM(G29:G37)</f>
        <v>78632</v>
      </c>
      <c r="H28" s="1220">
        <f t="shared" si="65"/>
        <v>78632</v>
      </c>
      <c r="I28" s="85">
        <f t="shared" si="65"/>
        <v>78632</v>
      </c>
      <c r="J28" s="1220">
        <f t="shared" si="65"/>
        <v>78632</v>
      </c>
      <c r="K28" s="85">
        <f t="shared" ref="K28" si="66">SUM(K29:K37)</f>
        <v>78632</v>
      </c>
      <c r="L28" s="1739">
        <f>SUM(L29:L37)</f>
        <v>0</v>
      </c>
    </row>
    <row r="29" spans="1:15" ht="68.25" customHeight="1" x14ac:dyDescent="0.3">
      <c r="A29" s="1368"/>
      <c r="B29" s="102" t="s">
        <v>431</v>
      </c>
      <c r="C29" s="41" t="s">
        <v>519</v>
      </c>
      <c r="D29" s="747" t="s">
        <v>751</v>
      </c>
      <c r="E29" s="1311">
        <v>28413.25</v>
      </c>
      <c r="F29" s="389">
        <v>27287.84</v>
      </c>
      <c r="G29" s="494">
        <v>31400</v>
      </c>
      <c r="H29" s="1334">
        <v>31400</v>
      </c>
      <c r="I29" s="494">
        <v>31400</v>
      </c>
      <c r="J29" s="1334">
        <v>31400</v>
      </c>
      <c r="K29" s="494">
        <v>31400</v>
      </c>
      <c r="L29" s="1740"/>
      <c r="O29" s="1318"/>
    </row>
    <row r="30" spans="1:15" ht="27" x14ac:dyDescent="0.3">
      <c r="A30" s="1368"/>
      <c r="B30" s="102" t="s">
        <v>431</v>
      </c>
      <c r="C30" s="301">
        <v>637</v>
      </c>
      <c r="D30" s="747" t="s">
        <v>527</v>
      </c>
      <c r="E30" s="1312">
        <v>1984.77</v>
      </c>
      <c r="F30" s="932">
        <v>2200.1</v>
      </c>
      <c r="G30" s="494">
        <v>2450</v>
      </c>
      <c r="H30" s="1334">
        <v>2450</v>
      </c>
      <c r="I30" s="494">
        <v>2450</v>
      </c>
      <c r="J30" s="1334">
        <v>2450</v>
      </c>
      <c r="K30" s="494">
        <v>2450</v>
      </c>
      <c r="L30" s="1740"/>
    </row>
    <row r="31" spans="1:15" s="905" customFormat="1" ht="65.25" customHeight="1" x14ac:dyDescent="0.3">
      <c r="A31" s="1369"/>
      <c r="B31" s="1005" t="s">
        <v>430</v>
      </c>
      <c r="C31" s="1057">
        <v>633</v>
      </c>
      <c r="D31" s="1122" t="s">
        <v>542</v>
      </c>
      <c r="E31" s="1313">
        <v>2067.64</v>
      </c>
      <c r="F31" s="1295">
        <v>2727.11</v>
      </c>
      <c r="G31" s="1058">
        <v>5550</v>
      </c>
      <c r="H31" s="1335">
        <v>5550</v>
      </c>
      <c r="I31" s="1058">
        <v>5550</v>
      </c>
      <c r="J31" s="1335">
        <v>5550</v>
      </c>
      <c r="K31" s="1058">
        <v>7550</v>
      </c>
      <c r="L31" s="1741">
        <v>2000</v>
      </c>
    </row>
    <row r="32" spans="1:15" ht="67.5" customHeight="1" x14ac:dyDescent="0.3">
      <c r="A32" s="1370"/>
      <c r="B32" s="1005" t="s">
        <v>431</v>
      </c>
      <c r="C32" s="1059" t="s">
        <v>841</v>
      </c>
      <c r="D32" s="1122" t="s">
        <v>863</v>
      </c>
      <c r="E32" s="1313">
        <v>19363.38</v>
      </c>
      <c r="F32" s="1295">
        <v>10720.81</v>
      </c>
      <c r="G32" s="1058">
        <v>15000</v>
      </c>
      <c r="H32" s="1335">
        <v>15000</v>
      </c>
      <c r="I32" s="1058">
        <v>15000</v>
      </c>
      <c r="J32" s="1335">
        <v>15000</v>
      </c>
      <c r="K32" s="1058">
        <v>13000</v>
      </c>
      <c r="L32" s="1741">
        <v>-2000</v>
      </c>
    </row>
    <row r="33" spans="1:12" x14ac:dyDescent="0.3">
      <c r="A33" s="1371"/>
      <c r="B33" s="102" t="s">
        <v>431</v>
      </c>
      <c r="C33" s="255">
        <v>636</v>
      </c>
      <c r="D33" s="416" t="s">
        <v>444</v>
      </c>
      <c r="E33" s="465">
        <v>12</v>
      </c>
      <c r="F33" s="1300">
        <v>12</v>
      </c>
      <c r="G33" s="494">
        <v>12</v>
      </c>
      <c r="H33" s="1334">
        <v>12</v>
      </c>
      <c r="I33" s="494">
        <v>12</v>
      </c>
      <c r="J33" s="1334">
        <v>12</v>
      </c>
      <c r="K33" s="494">
        <v>12</v>
      </c>
      <c r="L33" s="1740"/>
    </row>
    <row r="34" spans="1:12" ht="27" x14ac:dyDescent="0.3">
      <c r="A34" s="1371"/>
      <c r="B34" s="102" t="s">
        <v>431</v>
      </c>
      <c r="C34" s="255">
        <v>637</v>
      </c>
      <c r="D34" s="677" t="s">
        <v>864</v>
      </c>
      <c r="E34" s="465">
        <v>1865.65</v>
      </c>
      <c r="F34" s="389">
        <v>2036.33</v>
      </c>
      <c r="G34" s="494">
        <v>8000</v>
      </c>
      <c r="H34" s="1334">
        <v>8000</v>
      </c>
      <c r="I34" s="494">
        <v>8000</v>
      </c>
      <c r="J34" s="1334">
        <v>8000</v>
      </c>
      <c r="K34" s="494">
        <v>8000</v>
      </c>
      <c r="L34" s="1740"/>
    </row>
    <row r="35" spans="1:12" x14ac:dyDescent="0.3">
      <c r="A35" s="1372"/>
      <c r="B35" s="513" t="s">
        <v>431</v>
      </c>
      <c r="C35" s="714">
        <v>637</v>
      </c>
      <c r="D35" s="1121" t="s">
        <v>683</v>
      </c>
      <c r="E35" s="1023">
        <v>1659</v>
      </c>
      <c r="F35" s="932">
        <v>1764.75</v>
      </c>
      <c r="G35" s="494">
        <v>1800</v>
      </c>
      <c r="H35" s="1334">
        <v>1800</v>
      </c>
      <c r="I35" s="494">
        <v>1800</v>
      </c>
      <c r="J35" s="1334">
        <v>1800</v>
      </c>
      <c r="K35" s="494">
        <v>1800</v>
      </c>
      <c r="L35" s="1740"/>
    </row>
    <row r="36" spans="1:12" ht="68.25" customHeight="1" x14ac:dyDescent="0.3">
      <c r="A36" s="1368"/>
      <c r="B36" s="102" t="s">
        <v>431</v>
      </c>
      <c r="C36" s="301">
        <v>637</v>
      </c>
      <c r="D36" s="747" t="s">
        <v>460</v>
      </c>
      <c r="E36" s="1312">
        <v>12792.56</v>
      </c>
      <c r="F36" s="1296">
        <v>11433.68</v>
      </c>
      <c r="G36" s="86">
        <v>14000</v>
      </c>
      <c r="H36" s="1336">
        <v>14000</v>
      </c>
      <c r="I36" s="86">
        <v>14000</v>
      </c>
      <c r="J36" s="1336">
        <v>14000</v>
      </c>
      <c r="K36" s="86">
        <v>14000</v>
      </c>
      <c r="L36" s="1742"/>
    </row>
    <row r="37" spans="1:12" x14ac:dyDescent="0.3">
      <c r="A37" s="1373"/>
      <c r="B37" s="102" t="s">
        <v>431</v>
      </c>
      <c r="C37" s="544">
        <v>637</v>
      </c>
      <c r="D37" s="53" t="s">
        <v>201</v>
      </c>
      <c r="E37" s="1312">
        <v>297</v>
      </c>
      <c r="F37" s="1296">
        <v>395.5</v>
      </c>
      <c r="G37" s="86">
        <v>420</v>
      </c>
      <c r="H37" s="1336">
        <v>420</v>
      </c>
      <c r="I37" s="86">
        <v>420</v>
      </c>
      <c r="J37" s="1336">
        <v>420</v>
      </c>
      <c r="K37" s="86">
        <v>420</v>
      </c>
      <c r="L37" s="1742"/>
    </row>
    <row r="38" spans="1:12" x14ac:dyDescent="0.3">
      <c r="A38" s="1352" t="s">
        <v>232</v>
      </c>
      <c r="B38" s="2073" t="s">
        <v>233</v>
      </c>
      <c r="C38" s="2074"/>
      <c r="D38" s="2074"/>
      <c r="E38" s="159">
        <f t="shared" ref="E38:K38" si="67">SUM(E39)</f>
        <v>1125.5999999999999</v>
      </c>
      <c r="F38" s="942">
        <f t="shared" si="67"/>
        <v>1858.3</v>
      </c>
      <c r="G38" s="81">
        <f t="shared" si="67"/>
        <v>2500</v>
      </c>
      <c r="H38" s="822">
        <f t="shared" si="67"/>
        <v>2500</v>
      </c>
      <c r="I38" s="81">
        <f t="shared" si="67"/>
        <v>2500</v>
      </c>
      <c r="J38" s="822">
        <f t="shared" si="67"/>
        <v>2500</v>
      </c>
      <c r="K38" s="81">
        <f t="shared" si="67"/>
        <v>2500</v>
      </c>
      <c r="L38" s="1736">
        <f>SUM(L39)</f>
        <v>0</v>
      </c>
    </row>
    <row r="39" spans="1:12" ht="28.95" customHeight="1" x14ac:dyDescent="0.3">
      <c r="A39" s="1368"/>
      <c r="B39" s="102" t="s">
        <v>431</v>
      </c>
      <c r="C39" s="35">
        <v>637</v>
      </c>
      <c r="D39" s="235" t="s">
        <v>200</v>
      </c>
      <c r="E39" s="182">
        <v>1125.5999999999999</v>
      </c>
      <c r="F39" s="396">
        <v>1858.3</v>
      </c>
      <c r="G39" s="119">
        <v>2500</v>
      </c>
      <c r="H39" s="699">
        <v>2500</v>
      </c>
      <c r="I39" s="119">
        <v>2500</v>
      </c>
      <c r="J39" s="699">
        <v>2500</v>
      </c>
      <c r="K39" s="119">
        <v>2500</v>
      </c>
      <c r="L39" s="1743"/>
    </row>
    <row r="40" spans="1:12" x14ac:dyDescent="0.3">
      <c r="A40" s="1352" t="s">
        <v>234</v>
      </c>
      <c r="B40" s="2075" t="s">
        <v>235</v>
      </c>
      <c r="C40" s="2076"/>
      <c r="D40" s="2076"/>
      <c r="E40" s="169">
        <f t="shared" ref="E40:F40" si="68">SUM(E41:E45)</f>
        <v>17244.39</v>
      </c>
      <c r="F40" s="959">
        <f t="shared" si="68"/>
        <v>15931.73</v>
      </c>
      <c r="G40" s="85">
        <f t="shared" ref="G40:J40" si="69">SUM(G41:G45)</f>
        <v>28550</v>
      </c>
      <c r="H40" s="1220">
        <f t="shared" si="69"/>
        <v>28550</v>
      </c>
      <c r="I40" s="85">
        <f t="shared" si="69"/>
        <v>28550</v>
      </c>
      <c r="J40" s="1220">
        <f t="shared" si="69"/>
        <v>28735</v>
      </c>
      <c r="K40" s="85">
        <f t="shared" ref="K40" si="70">SUM(K41:K45)</f>
        <v>28735</v>
      </c>
      <c r="L40" s="1739">
        <f>SUM(L41:L45)</f>
        <v>0</v>
      </c>
    </row>
    <row r="41" spans="1:12" ht="54.75" customHeight="1" x14ac:dyDescent="0.3">
      <c r="A41" s="1368"/>
      <c r="B41" s="102" t="s">
        <v>431</v>
      </c>
      <c r="C41" s="41" t="s">
        <v>599</v>
      </c>
      <c r="D41" s="747" t="s">
        <v>749</v>
      </c>
      <c r="E41" s="1314">
        <v>6117.78</v>
      </c>
      <c r="F41" s="1297">
        <v>5999.87</v>
      </c>
      <c r="G41" s="88">
        <v>6400</v>
      </c>
      <c r="H41" s="848">
        <v>6400</v>
      </c>
      <c r="I41" s="88">
        <v>6400</v>
      </c>
      <c r="J41" s="848">
        <v>6400</v>
      </c>
      <c r="K41" s="88">
        <v>6400</v>
      </c>
      <c r="L41" s="1744"/>
    </row>
    <row r="42" spans="1:12" s="864" customFormat="1" ht="66.75" customHeight="1" x14ac:dyDescent="0.3">
      <c r="A42" s="1374"/>
      <c r="B42" s="102"/>
      <c r="C42" s="41">
        <v>633</v>
      </c>
      <c r="D42" s="747" t="s">
        <v>865</v>
      </c>
      <c r="E42" s="995">
        <v>3434.89</v>
      </c>
      <c r="F42" s="886">
        <v>2909.05</v>
      </c>
      <c r="G42" s="493">
        <v>6320</v>
      </c>
      <c r="H42" s="1337">
        <v>6320</v>
      </c>
      <c r="I42" s="493">
        <v>6320</v>
      </c>
      <c r="J42" s="1337">
        <v>6505</v>
      </c>
      <c r="K42" s="493">
        <v>6505</v>
      </c>
      <c r="L42" s="1745"/>
    </row>
    <row r="43" spans="1:12" ht="27.75" customHeight="1" x14ac:dyDescent="0.3">
      <c r="A43" s="1368"/>
      <c r="B43" s="102"/>
      <c r="C43" s="41">
        <v>637</v>
      </c>
      <c r="D43" s="747" t="s">
        <v>527</v>
      </c>
      <c r="E43" s="1314">
        <v>308.61</v>
      </c>
      <c r="F43" s="1297">
        <v>317.22000000000003</v>
      </c>
      <c r="G43" s="88">
        <v>330</v>
      </c>
      <c r="H43" s="848">
        <v>330</v>
      </c>
      <c r="I43" s="88">
        <v>330</v>
      </c>
      <c r="J43" s="848">
        <v>330</v>
      </c>
      <c r="K43" s="88">
        <v>330</v>
      </c>
      <c r="L43" s="1744"/>
    </row>
    <row r="44" spans="1:12" ht="15.75" customHeight="1" x14ac:dyDescent="0.3">
      <c r="A44" s="1368"/>
      <c r="B44" s="102" t="s">
        <v>431</v>
      </c>
      <c r="C44" s="301">
        <v>631</v>
      </c>
      <c r="D44" s="747" t="s">
        <v>320</v>
      </c>
      <c r="E44" s="1314">
        <v>401.19</v>
      </c>
      <c r="F44" s="1297">
        <v>0</v>
      </c>
      <c r="G44" s="88">
        <v>500</v>
      </c>
      <c r="H44" s="848">
        <v>500</v>
      </c>
      <c r="I44" s="88">
        <v>500</v>
      </c>
      <c r="J44" s="848">
        <v>500</v>
      </c>
      <c r="K44" s="88">
        <v>500</v>
      </c>
      <c r="L44" s="1744"/>
    </row>
    <row r="45" spans="1:12" ht="104.25" customHeight="1" x14ac:dyDescent="0.3">
      <c r="A45" s="1368"/>
      <c r="B45" s="102" t="s">
        <v>431</v>
      </c>
      <c r="C45" s="41">
        <v>635</v>
      </c>
      <c r="D45" s="747" t="s">
        <v>665</v>
      </c>
      <c r="E45" s="1315">
        <v>6981.92</v>
      </c>
      <c r="F45" s="1297">
        <v>6705.59</v>
      </c>
      <c r="G45" s="88">
        <v>15000</v>
      </c>
      <c r="H45" s="848">
        <v>15000</v>
      </c>
      <c r="I45" s="88">
        <v>15000</v>
      </c>
      <c r="J45" s="848">
        <v>15000</v>
      </c>
      <c r="K45" s="88">
        <v>15000</v>
      </c>
      <c r="L45" s="1744"/>
    </row>
    <row r="46" spans="1:12" x14ac:dyDescent="0.3">
      <c r="A46" s="1352" t="s">
        <v>236</v>
      </c>
      <c r="B46" s="2075" t="s">
        <v>237</v>
      </c>
      <c r="C46" s="2076"/>
      <c r="D46" s="2076"/>
      <c r="E46" s="159">
        <f t="shared" ref="E46:F46" si="71">SUM(E47:E56)</f>
        <v>32891.56</v>
      </c>
      <c r="F46" s="942">
        <f t="shared" si="71"/>
        <v>28329.640000000003</v>
      </c>
      <c r="G46" s="81">
        <f t="shared" ref="G46:J46" si="72">SUM(G47:G56)</f>
        <v>29831</v>
      </c>
      <c r="H46" s="822">
        <f t="shared" si="72"/>
        <v>29831</v>
      </c>
      <c r="I46" s="81">
        <f t="shared" si="72"/>
        <v>29831</v>
      </c>
      <c r="J46" s="822">
        <f t="shared" si="72"/>
        <v>29831</v>
      </c>
      <c r="K46" s="81">
        <f t="shared" ref="K46" si="73">SUM(K47:K56)</f>
        <v>29831</v>
      </c>
      <c r="L46" s="1736">
        <f>SUM(L47:L56)</f>
        <v>0</v>
      </c>
    </row>
    <row r="47" spans="1:12" ht="55.5" customHeight="1" x14ac:dyDescent="0.3">
      <c r="A47" s="1368"/>
      <c r="B47" s="102" t="s">
        <v>431</v>
      </c>
      <c r="C47" s="41" t="s">
        <v>614</v>
      </c>
      <c r="D47" s="747" t="s">
        <v>750</v>
      </c>
      <c r="E47" s="995">
        <v>6117.74</v>
      </c>
      <c r="F47" s="886">
        <v>5999.81</v>
      </c>
      <c r="G47" s="493">
        <v>6000</v>
      </c>
      <c r="H47" s="1337">
        <v>6000</v>
      </c>
      <c r="I47" s="493">
        <v>6000</v>
      </c>
      <c r="J47" s="1337">
        <v>6000</v>
      </c>
      <c r="K47" s="493">
        <v>6000</v>
      </c>
      <c r="L47" s="1745"/>
    </row>
    <row r="48" spans="1:12" ht="39" customHeight="1" x14ac:dyDescent="0.3">
      <c r="A48" s="1368"/>
      <c r="B48" s="102" t="s">
        <v>431</v>
      </c>
      <c r="C48" s="311" t="s">
        <v>832</v>
      </c>
      <c r="D48" s="747" t="s">
        <v>523</v>
      </c>
      <c r="E48" s="1314">
        <v>308.57</v>
      </c>
      <c r="F48" s="1297">
        <v>344.83</v>
      </c>
      <c r="G48" s="88">
        <v>430</v>
      </c>
      <c r="H48" s="848">
        <v>430</v>
      </c>
      <c r="I48" s="88">
        <v>430</v>
      </c>
      <c r="J48" s="848">
        <v>430</v>
      </c>
      <c r="K48" s="88">
        <v>430</v>
      </c>
      <c r="L48" s="1744"/>
    </row>
    <row r="49" spans="1:13" ht="51.75" customHeight="1" x14ac:dyDescent="0.3">
      <c r="A49" s="1375"/>
      <c r="B49" s="102" t="s">
        <v>431</v>
      </c>
      <c r="C49" s="310">
        <v>634</v>
      </c>
      <c r="D49" s="236" t="s">
        <v>866</v>
      </c>
      <c r="E49" s="1314">
        <v>4657.58</v>
      </c>
      <c r="F49" s="1297">
        <v>4358.42</v>
      </c>
      <c r="G49" s="88">
        <v>7800</v>
      </c>
      <c r="H49" s="848">
        <v>7800</v>
      </c>
      <c r="I49" s="88">
        <v>7800</v>
      </c>
      <c r="J49" s="848">
        <v>7800</v>
      </c>
      <c r="K49" s="88">
        <v>7800</v>
      </c>
      <c r="L49" s="1744"/>
    </row>
    <row r="50" spans="1:13" ht="39" customHeight="1" x14ac:dyDescent="0.3">
      <c r="A50" s="1375"/>
      <c r="B50" s="102" t="s">
        <v>431</v>
      </c>
      <c r="C50" s="310">
        <v>634</v>
      </c>
      <c r="D50" s="236" t="s">
        <v>743</v>
      </c>
      <c r="E50" s="1314">
        <v>3394.17</v>
      </c>
      <c r="F50" s="1297">
        <v>3397.32</v>
      </c>
      <c r="G50" s="505">
        <v>3251</v>
      </c>
      <c r="H50" s="1338">
        <v>3251</v>
      </c>
      <c r="I50" s="505">
        <v>3251</v>
      </c>
      <c r="J50" s="1338">
        <v>3251</v>
      </c>
      <c r="K50" s="505">
        <v>3251</v>
      </c>
      <c r="L50" s="1746"/>
    </row>
    <row r="51" spans="1:13" ht="43.5" customHeight="1" x14ac:dyDescent="0.3">
      <c r="A51" s="1375"/>
      <c r="B51" s="102" t="s">
        <v>431</v>
      </c>
      <c r="C51" s="301">
        <v>634</v>
      </c>
      <c r="D51" s="236" t="s">
        <v>742</v>
      </c>
      <c r="E51" s="1314">
        <v>744.8</v>
      </c>
      <c r="F51" s="1297">
        <v>975.76</v>
      </c>
      <c r="G51" s="88">
        <v>500</v>
      </c>
      <c r="H51" s="848">
        <v>500</v>
      </c>
      <c r="I51" s="88">
        <v>500</v>
      </c>
      <c r="J51" s="848">
        <v>500</v>
      </c>
      <c r="K51" s="88">
        <v>500</v>
      </c>
      <c r="L51" s="1744"/>
    </row>
    <row r="52" spans="1:13" ht="30.75" customHeight="1" x14ac:dyDescent="0.3">
      <c r="A52" s="1376"/>
      <c r="B52" s="102" t="s">
        <v>431</v>
      </c>
      <c r="C52" s="301">
        <v>634</v>
      </c>
      <c r="D52" s="236" t="s">
        <v>735</v>
      </c>
      <c r="E52" s="1314">
        <v>960.82</v>
      </c>
      <c r="F52" s="1297">
        <v>1491.73</v>
      </c>
      <c r="G52" s="88">
        <v>1500</v>
      </c>
      <c r="H52" s="848">
        <v>1500</v>
      </c>
      <c r="I52" s="88">
        <v>1500</v>
      </c>
      <c r="J52" s="848">
        <v>1500</v>
      </c>
      <c r="K52" s="88">
        <v>1500</v>
      </c>
      <c r="L52" s="1744"/>
      <c r="M52" s="105"/>
    </row>
    <row r="53" spans="1:13" ht="42" customHeight="1" x14ac:dyDescent="0.3">
      <c r="A53" s="1377"/>
      <c r="B53" s="102" t="s">
        <v>431</v>
      </c>
      <c r="C53" s="312">
        <v>634</v>
      </c>
      <c r="D53" s="454" t="s">
        <v>643</v>
      </c>
      <c r="E53" s="1314">
        <v>5340.92</v>
      </c>
      <c r="F53" s="1297">
        <v>6996.6</v>
      </c>
      <c r="G53" s="88">
        <v>5350</v>
      </c>
      <c r="H53" s="848">
        <v>5350</v>
      </c>
      <c r="I53" s="88">
        <v>5350</v>
      </c>
      <c r="J53" s="848">
        <v>5350</v>
      </c>
      <c r="K53" s="88">
        <v>5350</v>
      </c>
      <c r="L53" s="1744"/>
      <c r="M53" s="105"/>
    </row>
    <row r="54" spans="1:13" ht="29.25" customHeight="1" x14ac:dyDescent="0.3">
      <c r="A54" s="1377"/>
      <c r="B54" s="102" t="s">
        <v>431</v>
      </c>
      <c r="C54" s="312">
        <v>634</v>
      </c>
      <c r="D54" s="454" t="s">
        <v>469</v>
      </c>
      <c r="E54" s="1314">
        <v>4974.4399999999996</v>
      </c>
      <c r="F54" s="1297">
        <v>0</v>
      </c>
      <c r="G54" s="88">
        <v>0</v>
      </c>
      <c r="H54" s="848">
        <v>0</v>
      </c>
      <c r="I54" s="88">
        <v>0</v>
      </c>
      <c r="J54" s="848">
        <v>0</v>
      </c>
      <c r="K54" s="88">
        <v>0</v>
      </c>
      <c r="L54" s="1744"/>
      <c r="M54" s="1"/>
    </row>
    <row r="55" spans="1:13" ht="41.25" customHeight="1" x14ac:dyDescent="0.3">
      <c r="A55" s="1376"/>
      <c r="B55" s="102" t="s">
        <v>431</v>
      </c>
      <c r="C55" s="301">
        <v>637</v>
      </c>
      <c r="D55" s="236" t="s">
        <v>638</v>
      </c>
      <c r="E55" s="1314">
        <v>4483.2</v>
      </c>
      <c r="F55" s="1297">
        <v>4483.2</v>
      </c>
      <c r="G55" s="88">
        <v>5000</v>
      </c>
      <c r="H55" s="848">
        <v>5000</v>
      </c>
      <c r="I55" s="88">
        <v>5000</v>
      </c>
      <c r="J55" s="848">
        <v>5000</v>
      </c>
      <c r="K55" s="88">
        <v>5000</v>
      </c>
      <c r="L55" s="1744"/>
      <c r="M55" s="105"/>
    </row>
    <row r="56" spans="1:13" ht="39" customHeight="1" x14ac:dyDescent="0.3">
      <c r="A56" s="1376"/>
      <c r="B56" s="102" t="s">
        <v>431</v>
      </c>
      <c r="C56" s="41" t="s">
        <v>522</v>
      </c>
      <c r="D56" s="236" t="s">
        <v>486</v>
      </c>
      <c r="E56" s="1314">
        <v>1909.32</v>
      </c>
      <c r="F56" s="1297">
        <v>281.97000000000003</v>
      </c>
      <c r="G56" s="88">
        <v>0</v>
      </c>
      <c r="H56" s="848">
        <v>0</v>
      </c>
      <c r="I56" s="88">
        <v>0</v>
      </c>
      <c r="J56" s="848">
        <v>0</v>
      </c>
      <c r="K56" s="88">
        <v>0</v>
      </c>
      <c r="L56" s="1744"/>
    </row>
    <row r="57" spans="1:13" x14ac:dyDescent="0.3">
      <c r="A57" s="1356" t="s">
        <v>238</v>
      </c>
      <c r="B57" s="2075" t="s">
        <v>7</v>
      </c>
      <c r="C57" s="2076"/>
      <c r="D57" s="2076"/>
      <c r="E57" s="169">
        <f t="shared" ref="E57:K57" si="74">SUM(E58)</f>
        <v>8066</v>
      </c>
      <c r="F57" s="959">
        <f t="shared" si="74"/>
        <v>6519.25</v>
      </c>
      <c r="G57" s="85">
        <f t="shared" si="74"/>
        <v>0</v>
      </c>
      <c r="H57" s="1220">
        <f t="shared" si="74"/>
        <v>0</v>
      </c>
      <c r="I57" s="85">
        <f t="shared" si="74"/>
        <v>0</v>
      </c>
      <c r="J57" s="1220">
        <f t="shared" si="74"/>
        <v>767</v>
      </c>
      <c r="K57" s="85">
        <f t="shared" si="74"/>
        <v>767</v>
      </c>
      <c r="L57" s="1739"/>
    </row>
    <row r="58" spans="1:13" ht="16.95" customHeight="1" x14ac:dyDescent="0.3">
      <c r="A58" s="1378" t="s">
        <v>238</v>
      </c>
      <c r="B58" s="237"/>
      <c r="C58" s="238"/>
      <c r="D58" s="239" t="s">
        <v>239</v>
      </c>
      <c r="E58" s="1316">
        <f t="shared" ref="E58" si="75">SUM(E60)</f>
        <v>8066</v>
      </c>
      <c r="F58" s="1299">
        <f t="shared" ref="F58" si="76">SUM(F59:F60)</f>
        <v>6519.25</v>
      </c>
      <c r="G58" s="90">
        <f t="shared" ref="G58" si="77">SUM(G59:G60)</f>
        <v>0</v>
      </c>
      <c r="H58" s="1339">
        <f t="shared" ref="H58:I58" si="78">SUM(H59:H60)</f>
        <v>0</v>
      </c>
      <c r="I58" s="90">
        <f t="shared" si="78"/>
        <v>0</v>
      </c>
      <c r="J58" s="1339">
        <f t="shared" ref="J58" si="79">SUM(J59:J60)</f>
        <v>767</v>
      </c>
      <c r="K58" s="90">
        <f t="shared" ref="K58" si="80">SUM(K59:K60)</f>
        <v>767</v>
      </c>
      <c r="L58" s="1747">
        <f t="shared" ref="L58" si="81">SUM(L59:L60)</f>
        <v>0</v>
      </c>
    </row>
    <row r="59" spans="1:13" s="864" customFormat="1" ht="30.75" customHeight="1" x14ac:dyDescent="0.3">
      <c r="A59" s="1379"/>
      <c r="B59" s="901" t="s">
        <v>430</v>
      </c>
      <c r="C59" s="902">
        <v>637</v>
      </c>
      <c r="D59" s="903" t="s">
        <v>813</v>
      </c>
      <c r="E59" s="1317">
        <v>0</v>
      </c>
      <c r="F59" s="1300">
        <v>6519.25</v>
      </c>
      <c r="G59" s="518">
        <v>0</v>
      </c>
      <c r="H59" s="1340">
        <v>0</v>
      </c>
      <c r="I59" s="518">
        <v>0</v>
      </c>
      <c r="J59" s="1340">
        <v>767</v>
      </c>
      <c r="K59" s="518">
        <v>767</v>
      </c>
      <c r="L59" s="1748"/>
    </row>
    <row r="60" spans="1:13" ht="19.5" customHeight="1" thickBot="1" x14ac:dyDescent="0.35">
      <c r="A60" s="1358"/>
      <c r="B60" s="1345" t="s">
        <v>431</v>
      </c>
      <c r="C60" s="1380" t="s">
        <v>526</v>
      </c>
      <c r="D60" s="1360" t="s">
        <v>544</v>
      </c>
      <c r="E60" s="1381">
        <v>8066</v>
      </c>
      <c r="F60" s="1382">
        <v>0</v>
      </c>
      <c r="G60" s="1383">
        <v>0</v>
      </c>
      <c r="H60" s="1384">
        <v>0</v>
      </c>
      <c r="I60" s="1383">
        <v>0</v>
      </c>
      <c r="J60" s="1384">
        <v>0</v>
      </c>
      <c r="K60" s="1383">
        <v>0</v>
      </c>
      <c r="L60" s="1749">
        <f>-L580773</f>
        <v>0</v>
      </c>
      <c r="M60" s="115"/>
    </row>
    <row r="61" spans="1:13" s="101" customFormat="1" ht="15" thickTop="1" x14ac:dyDescent="0.3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464"/>
    </row>
    <row r="62" spans="1:13" s="110" customFormat="1" ht="18.600000000000001" thickBot="1" x14ac:dyDescent="0.4">
      <c r="A62" s="2083" t="s">
        <v>325</v>
      </c>
      <c r="B62" s="2084"/>
      <c r="C62" s="2084"/>
      <c r="D62" s="2084"/>
      <c r="E62" s="2085"/>
      <c r="F62" s="2085"/>
      <c r="G62" s="352"/>
      <c r="H62" s="352"/>
      <c r="I62" s="352"/>
      <c r="J62" s="352"/>
      <c r="K62" s="352"/>
      <c r="L62" s="496"/>
    </row>
    <row r="63" spans="1:13" ht="69.75" customHeight="1" thickTop="1" x14ac:dyDescent="0.3">
      <c r="A63" s="2067" t="s">
        <v>328</v>
      </c>
      <c r="B63" s="2096" t="s">
        <v>327</v>
      </c>
      <c r="C63" s="2097"/>
      <c r="D63" s="2071" t="s">
        <v>2</v>
      </c>
      <c r="E63" s="467" t="s">
        <v>468</v>
      </c>
      <c r="F63" s="1321" t="s">
        <v>799</v>
      </c>
      <c r="G63" s="468" t="s">
        <v>777</v>
      </c>
      <c r="H63" s="775" t="s">
        <v>782</v>
      </c>
      <c r="I63" s="468" t="s">
        <v>783</v>
      </c>
      <c r="J63" s="775" t="s">
        <v>828</v>
      </c>
      <c r="K63" s="900" t="s">
        <v>839</v>
      </c>
      <c r="L63" s="1699" t="s">
        <v>840</v>
      </c>
    </row>
    <row r="64" spans="1:13" ht="21" customHeight="1" thickBot="1" x14ac:dyDescent="0.35">
      <c r="A64" s="2068"/>
      <c r="B64" s="2098"/>
      <c r="C64" s="2099"/>
      <c r="D64" s="2072"/>
      <c r="E64" s="241" t="s">
        <v>4</v>
      </c>
      <c r="F64" s="784" t="s">
        <v>4</v>
      </c>
      <c r="G64" s="991" t="s">
        <v>4</v>
      </c>
      <c r="H64" s="843" t="s">
        <v>4</v>
      </c>
      <c r="I64" s="991" t="s">
        <v>4</v>
      </c>
      <c r="J64" s="843" t="s">
        <v>4</v>
      </c>
      <c r="K64" s="991" t="s">
        <v>4</v>
      </c>
      <c r="L64" s="1750" t="s">
        <v>4</v>
      </c>
    </row>
    <row r="65" spans="1:13" s="110" customFormat="1" ht="16.8" thickTop="1" thickBot="1" x14ac:dyDescent="0.35">
      <c r="A65" s="2100" t="s">
        <v>325</v>
      </c>
      <c r="B65" s="2101"/>
      <c r="C65" s="2101"/>
      <c r="D65" s="2101"/>
      <c r="E65" s="1016">
        <f t="shared" ref="E65:F65" si="82">SUM(E70,E66,E72,E73)</f>
        <v>79784.399999999994</v>
      </c>
      <c r="F65" s="922">
        <f t="shared" si="82"/>
        <v>47305.96</v>
      </c>
      <c r="G65" s="150">
        <f t="shared" ref="G65:H65" si="83">SUM(G70,G66,G72,G73)</f>
        <v>18000</v>
      </c>
      <c r="H65" s="1326">
        <f t="shared" si="83"/>
        <v>18000</v>
      </c>
      <c r="I65" s="150">
        <f t="shared" ref="I65" si="84">SUM(I70,I66,I72,I73)</f>
        <v>18000</v>
      </c>
      <c r="J65" s="1326">
        <f t="shared" ref="J65" si="85">SUM(J70,J66,J72,J73)</f>
        <v>18000</v>
      </c>
      <c r="K65" s="150">
        <f t="shared" ref="K65" si="86">SUM(K70,K66,K72,K73)</f>
        <v>14000</v>
      </c>
      <c r="L65" s="1751">
        <f t="shared" ref="L65" si="87">SUM(L70,L66,L72,L73)</f>
        <v>-4000</v>
      </c>
    </row>
    <row r="66" spans="1:13" x14ac:dyDescent="0.3">
      <c r="A66" s="1352" t="s">
        <v>230</v>
      </c>
      <c r="B66" s="2073" t="s">
        <v>231</v>
      </c>
      <c r="C66" s="2074"/>
      <c r="D66" s="2074"/>
      <c r="E66" s="169">
        <f t="shared" ref="E66:F66" si="88">SUM(E67:E69)</f>
        <v>0</v>
      </c>
      <c r="F66" s="959">
        <f t="shared" si="88"/>
        <v>45554.080000000002</v>
      </c>
      <c r="G66" s="85">
        <f t="shared" ref="G66:J66" si="89">SUM(G67:G69)</f>
        <v>13000</v>
      </c>
      <c r="H66" s="1220">
        <f t="shared" si="89"/>
        <v>13000</v>
      </c>
      <c r="I66" s="85">
        <f t="shared" si="89"/>
        <v>13000</v>
      </c>
      <c r="J66" s="1220">
        <f t="shared" si="89"/>
        <v>13000</v>
      </c>
      <c r="K66" s="85">
        <f t="shared" ref="K66" si="90">SUM(K67:K69)</f>
        <v>9000</v>
      </c>
      <c r="L66" s="1739">
        <f t="shared" ref="L66" si="91">SUM(L67:L69)</f>
        <v>-4000</v>
      </c>
    </row>
    <row r="67" spans="1:13" ht="29.25" customHeight="1" x14ac:dyDescent="0.3">
      <c r="A67" s="798"/>
      <c r="B67" s="513" t="s">
        <v>431</v>
      </c>
      <c r="C67" s="242">
        <v>713</v>
      </c>
      <c r="D67" s="242" t="s">
        <v>525</v>
      </c>
      <c r="E67" s="1304">
        <v>0</v>
      </c>
      <c r="F67" s="1289">
        <v>3780.89</v>
      </c>
      <c r="G67" s="517">
        <v>5000</v>
      </c>
      <c r="H67" s="1328">
        <v>5000</v>
      </c>
      <c r="I67" s="517">
        <v>5000</v>
      </c>
      <c r="J67" s="1328">
        <v>5000</v>
      </c>
      <c r="K67" s="517">
        <v>5000</v>
      </c>
      <c r="L67" s="1752"/>
    </row>
    <row r="68" spans="1:13" ht="67.5" customHeight="1" x14ac:dyDescent="0.3">
      <c r="A68" s="1117"/>
      <c r="B68" s="1005" t="s">
        <v>430</v>
      </c>
      <c r="C68" s="1059">
        <v>716</v>
      </c>
      <c r="D68" s="1059" t="s">
        <v>770</v>
      </c>
      <c r="E68" s="1305">
        <v>0</v>
      </c>
      <c r="F68" s="1290">
        <v>0</v>
      </c>
      <c r="G68" s="1094">
        <v>8000</v>
      </c>
      <c r="H68" s="1329">
        <v>8000</v>
      </c>
      <c r="I68" s="1094">
        <v>8000</v>
      </c>
      <c r="J68" s="1329">
        <v>8000</v>
      </c>
      <c r="K68" s="1094">
        <v>4000</v>
      </c>
      <c r="L68" s="1753">
        <v>-4000</v>
      </c>
    </row>
    <row r="69" spans="1:13" ht="30" customHeight="1" x14ac:dyDescent="0.3">
      <c r="A69" s="1353"/>
      <c r="B69" s="102" t="s">
        <v>430</v>
      </c>
      <c r="C69" s="242">
        <v>717</v>
      </c>
      <c r="D69" s="242" t="s">
        <v>543</v>
      </c>
      <c r="E69" s="1306">
        <v>0</v>
      </c>
      <c r="F69" s="1291">
        <v>41773.19</v>
      </c>
      <c r="G69" s="459">
        <v>0</v>
      </c>
      <c r="H69" s="1330">
        <v>0</v>
      </c>
      <c r="I69" s="459">
        <v>0</v>
      </c>
      <c r="J69" s="1330">
        <v>0</v>
      </c>
      <c r="K69" s="459">
        <v>0</v>
      </c>
      <c r="L69" s="1754"/>
    </row>
    <row r="70" spans="1:13" x14ac:dyDescent="0.3">
      <c r="A70" s="1352" t="s">
        <v>234</v>
      </c>
      <c r="B70" s="2075" t="s">
        <v>235</v>
      </c>
      <c r="C70" s="2076"/>
      <c r="D70" s="2076"/>
      <c r="E70" s="169">
        <f t="shared" ref="E70:L70" si="92">SUM(E71:E71)</f>
        <v>2540.4</v>
      </c>
      <c r="F70" s="959">
        <f t="shared" si="92"/>
        <v>1751.88</v>
      </c>
      <c r="G70" s="85">
        <f t="shared" si="92"/>
        <v>5000</v>
      </c>
      <c r="H70" s="1220">
        <f t="shared" si="92"/>
        <v>5000</v>
      </c>
      <c r="I70" s="85">
        <f t="shared" si="92"/>
        <v>5000</v>
      </c>
      <c r="J70" s="1220">
        <f t="shared" si="92"/>
        <v>5000</v>
      </c>
      <c r="K70" s="85">
        <f t="shared" si="92"/>
        <v>5000</v>
      </c>
      <c r="L70" s="1739">
        <f t="shared" si="92"/>
        <v>0</v>
      </c>
    </row>
    <row r="71" spans="1:13" ht="28.95" customHeight="1" x14ac:dyDescent="0.3">
      <c r="A71" s="1354"/>
      <c r="B71" s="513" t="s">
        <v>431</v>
      </c>
      <c r="C71" s="242" t="s">
        <v>545</v>
      </c>
      <c r="D71" s="1121" t="s">
        <v>666</v>
      </c>
      <c r="E71" s="183">
        <v>2540.4</v>
      </c>
      <c r="F71" s="933">
        <v>1751.88</v>
      </c>
      <c r="G71" s="501">
        <v>5000</v>
      </c>
      <c r="H71" s="1331">
        <v>5000</v>
      </c>
      <c r="I71" s="501">
        <v>5000</v>
      </c>
      <c r="J71" s="1331">
        <v>5000</v>
      </c>
      <c r="K71" s="501">
        <v>5000</v>
      </c>
      <c r="L71" s="1755"/>
    </row>
    <row r="72" spans="1:13" x14ac:dyDescent="0.3">
      <c r="A72" s="1352" t="s">
        <v>236</v>
      </c>
      <c r="B72" s="2075" t="s">
        <v>237</v>
      </c>
      <c r="C72" s="2076"/>
      <c r="D72" s="2076"/>
      <c r="E72" s="169">
        <v>0</v>
      </c>
      <c r="F72" s="942">
        <v>0</v>
      </c>
      <c r="G72" s="81">
        <v>0</v>
      </c>
      <c r="H72" s="822">
        <v>0</v>
      </c>
      <c r="I72" s="81">
        <v>0</v>
      </c>
      <c r="J72" s="822">
        <v>0</v>
      </c>
      <c r="K72" s="81">
        <v>0</v>
      </c>
      <c r="L72" s="1736">
        <v>0</v>
      </c>
    </row>
    <row r="73" spans="1:13" x14ac:dyDescent="0.3">
      <c r="A73" s="1356" t="s">
        <v>238</v>
      </c>
      <c r="B73" s="2075" t="s">
        <v>7</v>
      </c>
      <c r="C73" s="2076"/>
      <c r="D73" s="2076"/>
      <c r="E73" s="169">
        <f t="shared" ref="E73:L73" si="93">SUM(E74)</f>
        <v>77244</v>
      </c>
      <c r="F73" s="959">
        <f t="shared" si="93"/>
        <v>0</v>
      </c>
      <c r="G73" s="85">
        <f t="shared" si="93"/>
        <v>0</v>
      </c>
      <c r="H73" s="1220">
        <f t="shared" si="93"/>
        <v>0</v>
      </c>
      <c r="I73" s="85">
        <f t="shared" si="93"/>
        <v>0</v>
      </c>
      <c r="J73" s="1220">
        <f t="shared" si="93"/>
        <v>0</v>
      </c>
      <c r="K73" s="85">
        <f t="shared" si="93"/>
        <v>0</v>
      </c>
      <c r="L73" s="1739">
        <f t="shared" si="93"/>
        <v>0</v>
      </c>
    </row>
    <row r="74" spans="1:13" ht="16.95" customHeight="1" x14ac:dyDescent="0.3">
      <c r="A74" s="1357" t="s">
        <v>238</v>
      </c>
      <c r="B74" s="243"/>
      <c r="C74" s="244"/>
      <c r="D74" s="245" t="s">
        <v>239</v>
      </c>
      <c r="E74" s="158">
        <f>SUM(E75)</f>
        <v>77244</v>
      </c>
      <c r="F74" s="960">
        <f t="shared" ref="F74:L74" si="94">SUM(F75:F75)</f>
        <v>0</v>
      </c>
      <c r="G74" s="84">
        <f t="shared" si="94"/>
        <v>0</v>
      </c>
      <c r="H74" s="1332">
        <f t="shared" si="94"/>
        <v>0</v>
      </c>
      <c r="I74" s="84">
        <f t="shared" si="94"/>
        <v>0</v>
      </c>
      <c r="J74" s="1332">
        <f t="shared" si="94"/>
        <v>0</v>
      </c>
      <c r="K74" s="84">
        <f t="shared" si="94"/>
        <v>0</v>
      </c>
      <c r="L74" s="1756">
        <f t="shared" si="94"/>
        <v>0</v>
      </c>
    </row>
    <row r="75" spans="1:13" s="110" customFormat="1" ht="28.5" customHeight="1" thickBot="1" x14ac:dyDescent="0.35">
      <c r="A75" s="1358"/>
      <c r="B75" s="1345" t="s">
        <v>431</v>
      </c>
      <c r="C75" s="1359">
        <v>713</v>
      </c>
      <c r="D75" s="1360" t="s">
        <v>524</v>
      </c>
      <c r="E75" s="1361">
        <v>77244</v>
      </c>
      <c r="F75" s="1362">
        <v>0</v>
      </c>
      <c r="G75" s="1363">
        <v>0</v>
      </c>
      <c r="H75" s="1364">
        <v>0</v>
      </c>
      <c r="I75" s="1363">
        <v>0</v>
      </c>
      <c r="J75" s="1364">
        <v>0</v>
      </c>
      <c r="K75" s="1363">
        <v>0</v>
      </c>
      <c r="L75" s="1757">
        <v>0</v>
      </c>
    </row>
    <row r="76" spans="1:13" s="101" customFormat="1" ht="15" thickTop="1" x14ac:dyDescent="0.3">
      <c r="A76" s="355"/>
      <c r="B76" s="306"/>
      <c r="C76" s="356"/>
      <c r="D76" s="306"/>
      <c r="E76" s="277"/>
      <c r="F76" s="277"/>
      <c r="G76" s="277"/>
      <c r="H76" s="277"/>
      <c r="I76" s="277"/>
      <c r="J76" s="277"/>
      <c r="K76" s="277"/>
      <c r="L76" s="115"/>
      <c r="M76" s="277"/>
    </row>
    <row r="77" spans="1:13" s="101" customFormat="1" x14ac:dyDescent="0.3">
      <c r="A77" s="355"/>
      <c r="B77" s="306"/>
      <c r="C77" s="356"/>
      <c r="D77" s="306"/>
      <c r="E77" s="277"/>
      <c r="F77" s="277"/>
      <c r="G77" s="277"/>
      <c r="H77" s="277"/>
      <c r="I77" s="277"/>
      <c r="J77" s="277"/>
      <c r="K77" s="277"/>
      <c r="L77" s="115"/>
      <c r="M77" s="277"/>
    </row>
    <row r="78" spans="1:13" s="101" customFormat="1" x14ac:dyDescent="0.3">
      <c r="A78" s="355"/>
      <c r="B78" s="306"/>
      <c r="C78" s="356"/>
      <c r="D78" s="306"/>
      <c r="E78" s="277"/>
      <c r="F78" s="277"/>
      <c r="G78" s="277"/>
      <c r="H78" s="277"/>
      <c r="I78" s="277"/>
      <c r="J78" s="277"/>
      <c r="K78" s="277"/>
      <c r="L78" s="115"/>
      <c r="M78" s="277"/>
    </row>
    <row r="79" spans="1:13" s="101" customFormat="1" x14ac:dyDescent="0.3">
      <c r="A79" s="355"/>
      <c r="B79" s="306"/>
      <c r="C79" s="356"/>
      <c r="D79" s="306"/>
      <c r="E79" s="277"/>
      <c r="F79" s="277"/>
      <c r="G79" s="277"/>
      <c r="H79" s="277"/>
      <c r="I79" s="277"/>
      <c r="J79" s="277"/>
      <c r="K79" s="277"/>
      <c r="L79" s="115"/>
      <c r="M79" s="277"/>
    </row>
    <row r="80" spans="1:13" s="101" customFormat="1" x14ac:dyDescent="0.3">
      <c r="A80" s="355"/>
      <c r="B80" s="306"/>
      <c r="C80" s="356"/>
      <c r="D80" s="306"/>
      <c r="E80" s="277"/>
      <c r="F80" s="277"/>
      <c r="G80" s="277"/>
      <c r="H80" s="277"/>
      <c r="I80" s="277"/>
      <c r="J80" s="277"/>
      <c r="K80" s="277"/>
      <c r="L80" s="115"/>
      <c r="M80" s="277"/>
    </row>
    <row r="81" spans="1:13" s="101" customFormat="1" x14ac:dyDescent="0.3">
      <c r="A81" s="355"/>
      <c r="B81" s="306"/>
      <c r="C81" s="356"/>
      <c r="D81" s="306"/>
      <c r="E81" s="277"/>
      <c r="F81" s="277"/>
      <c r="G81" s="277"/>
      <c r="H81" s="277"/>
      <c r="I81" s="277"/>
      <c r="J81" s="277"/>
      <c r="K81" s="277"/>
      <c r="L81" s="115"/>
      <c r="M81" s="277"/>
    </row>
    <row r="82" spans="1:13" s="101" customFormat="1" x14ac:dyDescent="0.3">
      <c r="A82" s="355"/>
      <c r="B82" s="306"/>
      <c r="C82" s="356"/>
      <c r="D82" s="306"/>
      <c r="E82" s="277"/>
      <c r="F82" s="277"/>
      <c r="G82" s="277"/>
      <c r="H82" s="277"/>
      <c r="I82" s="277"/>
      <c r="J82" s="277"/>
      <c r="K82" s="277"/>
      <c r="L82" s="115"/>
      <c r="M82" s="277"/>
    </row>
    <row r="83" spans="1:13" s="110" customFormat="1" ht="18.600000000000001" thickBot="1" x14ac:dyDescent="0.4">
      <c r="A83" s="2083" t="s">
        <v>330</v>
      </c>
      <c r="B83" s="2084"/>
      <c r="C83" s="2084"/>
      <c r="D83" s="2084"/>
      <c r="E83" s="2085"/>
      <c r="F83" s="2085"/>
      <c r="G83" s="352"/>
      <c r="H83" s="352"/>
      <c r="I83" s="352"/>
      <c r="J83" s="352"/>
      <c r="K83" s="352"/>
      <c r="L83" s="496"/>
    </row>
    <row r="84" spans="1:13" ht="75.75" customHeight="1" thickTop="1" x14ac:dyDescent="0.3">
      <c r="A84" s="2067" t="s">
        <v>328</v>
      </c>
      <c r="B84" s="2096" t="s">
        <v>327</v>
      </c>
      <c r="C84" s="2097"/>
      <c r="D84" s="2071" t="s">
        <v>2</v>
      </c>
      <c r="E84" s="467" t="s">
        <v>468</v>
      </c>
      <c r="F84" s="1321" t="s">
        <v>468</v>
      </c>
      <c r="G84" s="468" t="s">
        <v>777</v>
      </c>
      <c r="H84" s="775" t="s">
        <v>782</v>
      </c>
      <c r="I84" s="468" t="s">
        <v>783</v>
      </c>
      <c r="J84" s="775" t="s">
        <v>828</v>
      </c>
      <c r="K84" s="900" t="s">
        <v>839</v>
      </c>
      <c r="L84" s="1699" t="s">
        <v>840</v>
      </c>
    </row>
    <row r="85" spans="1:13" ht="18.75" customHeight="1" thickBot="1" x14ac:dyDescent="0.35">
      <c r="A85" s="2068"/>
      <c r="B85" s="2098"/>
      <c r="C85" s="2099"/>
      <c r="D85" s="2072"/>
      <c r="E85" s="241" t="s">
        <v>4</v>
      </c>
      <c r="F85" s="784" t="s">
        <v>4</v>
      </c>
      <c r="G85" s="991" t="s">
        <v>4</v>
      </c>
      <c r="H85" s="843" t="s">
        <v>4</v>
      </c>
      <c r="I85" s="991" t="s">
        <v>4</v>
      </c>
      <c r="J85" s="843" t="s">
        <v>4</v>
      </c>
      <c r="K85" s="991" t="s">
        <v>4</v>
      </c>
      <c r="L85" s="1750" t="s">
        <v>4</v>
      </c>
    </row>
    <row r="86" spans="1:13" s="110" customFormat="1" ht="16.8" thickTop="1" thickBot="1" x14ac:dyDescent="0.35">
      <c r="A86" s="2100" t="s">
        <v>330</v>
      </c>
      <c r="B86" s="2102"/>
      <c r="C86" s="2102"/>
      <c r="D86" s="2102"/>
      <c r="E86" s="1016">
        <f t="shared" ref="E86:L86" si="95">SUM(E87)</f>
        <v>3746.04</v>
      </c>
      <c r="F86" s="922">
        <f t="shared" si="95"/>
        <v>700.42</v>
      </c>
      <c r="G86" s="150">
        <f t="shared" si="95"/>
        <v>0</v>
      </c>
      <c r="H86" s="1326">
        <f t="shared" si="95"/>
        <v>0</v>
      </c>
      <c r="I86" s="150">
        <f t="shared" si="95"/>
        <v>0</v>
      </c>
      <c r="J86" s="1326">
        <f t="shared" si="95"/>
        <v>0</v>
      </c>
      <c r="K86" s="150">
        <f t="shared" si="95"/>
        <v>0</v>
      </c>
      <c r="L86" s="1751">
        <f t="shared" si="95"/>
        <v>0</v>
      </c>
    </row>
    <row r="87" spans="1:13" ht="16.95" customHeight="1" x14ac:dyDescent="0.3">
      <c r="A87" s="1343" t="s">
        <v>236</v>
      </c>
      <c r="B87" s="2081" t="s">
        <v>251</v>
      </c>
      <c r="C87" s="2082"/>
      <c r="D87" s="2082"/>
      <c r="E87" s="1303">
        <f t="shared" ref="E87:L87" si="96">SUM(E88:E88)</f>
        <v>3746.04</v>
      </c>
      <c r="F87" s="1288">
        <f t="shared" si="96"/>
        <v>700.42</v>
      </c>
      <c r="G87" s="495">
        <f t="shared" si="96"/>
        <v>0</v>
      </c>
      <c r="H87" s="1327">
        <f t="shared" si="96"/>
        <v>0</v>
      </c>
      <c r="I87" s="495">
        <f t="shared" si="96"/>
        <v>0</v>
      </c>
      <c r="J87" s="1327">
        <f t="shared" si="96"/>
        <v>0</v>
      </c>
      <c r="K87" s="495">
        <f t="shared" si="96"/>
        <v>0</v>
      </c>
      <c r="L87" s="1758">
        <f t="shared" si="96"/>
        <v>0</v>
      </c>
    </row>
    <row r="88" spans="1:13" ht="28.95" customHeight="1" thickBot="1" x14ac:dyDescent="0.35">
      <c r="A88" s="1344"/>
      <c r="B88" s="1345" t="s">
        <v>431</v>
      </c>
      <c r="C88" s="1346">
        <v>824</v>
      </c>
      <c r="D88" s="1347" t="s">
        <v>267</v>
      </c>
      <c r="E88" s="1348">
        <v>3746.04</v>
      </c>
      <c r="F88" s="1349">
        <v>700.42</v>
      </c>
      <c r="G88" s="1350">
        <v>0</v>
      </c>
      <c r="H88" s="1351">
        <v>0</v>
      </c>
      <c r="I88" s="1350">
        <v>0</v>
      </c>
      <c r="J88" s="1351">
        <v>0</v>
      </c>
      <c r="K88" s="1350">
        <v>0</v>
      </c>
      <c r="L88" s="1759">
        <v>0</v>
      </c>
    </row>
    <row r="89" spans="1:13" ht="15" thickTop="1" x14ac:dyDescent="0.3"/>
    <row r="111" spans="6:6" x14ac:dyDescent="0.3">
      <c r="F111" s="1287"/>
    </row>
  </sheetData>
  <mergeCells count="47">
    <mergeCell ref="A3:L3"/>
    <mergeCell ref="H5:H7"/>
    <mergeCell ref="A4:D4"/>
    <mergeCell ref="G5:G7"/>
    <mergeCell ref="I5:I7"/>
    <mergeCell ref="J5:J7"/>
    <mergeCell ref="L5:L7"/>
    <mergeCell ref="K5:K7"/>
    <mergeCell ref="B17:C17"/>
    <mergeCell ref="B25:D25"/>
    <mergeCell ref="F5:F7"/>
    <mergeCell ref="E5:E7"/>
    <mergeCell ref="B16:D16"/>
    <mergeCell ref="B14:D14"/>
    <mergeCell ref="B15:D15"/>
    <mergeCell ref="B13:D13"/>
    <mergeCell ref="B5:C8"/>
    <mergeCell ref="D5:D8"/>
    <mergeCell ref="B11:D11"/>
    <mergeCell ref="B12:D12"/>
    <mergeCell ref="B87:D87"/>
    <mergeCell ref="A19:F19"/>
    <mergeCell ref="A20:A21"/>
    <mergeCell ref="B20:C21"/>
    <mergeCell ref="D20:D21"/>
    <mergeCell ref="A22:D22"/>
    <mergeCell ref="A62:F62"/>
    <mergeCell ref="A63:A64"/>
    <mergeCell ref="B63:C64"/>
    <mergeCell ref="D63:D64"/>
    <mergeCell ref="A65:D65"/>
    <mergeCell ref="A83:F83"/>
    <mergeCell ref="A86:D86"/>
    <mergeCell ref="B57:D57"/>
    <mergeCell ref="B38:D38"/>
    <mergeCell ref="B84:C85"/>
    <mergeCell ref="A84:A85"/>
    <mergeCell ref="B26:D26"/>
    <mergeCell ref="D84:D85"/>
    <mergeCell ref="B66:D66"/>
    <mergeCell ref="B70:D70"/>
    <mergeCell ref="B73:D73"/>
    <mergeCell ref="B46:D46"/>
    <mergeCell ref="B28:D28"/>
    <mergeCell ref="B72:D72"/>
    <mergeCell ref="B40:D40"/>
    <mergeCell ref="B27:D27"/>
  </mergeCells>
  <phoneticPr fontId="38" type="noConversion"/>
  <pageMargins left="0.43307086614173229" right="0.23622047244094488" top="0.3543307086614173" bottom="0.354330708661417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zoomScaleSheetLayoutView="100" workbookViewId="0">
      <pane xSplit="4" topLeftCell="E1" activePane="topRight" state="frozen"/>
      <selection activeCell="A19" sqref="A19"/>
      <selection pane="topRight" activeCell="I4" sqref="I4:I5"/>
    </sheetView>
  </sheetViews>
  <sheetFormatPr defaultColWidth="8.88671875" defaultRowHeight="14.4" x14ac:dyDescent="0.3"/>
  <cols>
    <col min="1" max="1" width="6.5546875" style="323" customWidth="1"/>
    <col min="2" max="3" width="8" style="323" customWidth="1"/>
    <col min="4" max="4" width="30.33203125" style="323" customWidth="1"/>
    <col min="5" max="5" width="13.33203125" style="323" customWidth="1"/>
    <col min="6" max="6" width="13.44140625" style="331" customWidth="1"/>
    <col min="7" max="7" width="15.109375" style="323" customWidth="1"/>
    <col min="8" max="11" width="16" style="323" customWidth="1"/>
    <col min="12" max="12" width="13" style="1760" customWidth="1"/>
    <col min="13" max="16384" width="8.88671875" style="323"/>
  </cols>
  <sheetData>
    <row r="1" spans="1:15" ht="21.6" thickBot="1" x14ac:dyDescent="0.45">
      <c r="A1" s="2120" t="s">
        <v>9</v>
      </c>
      <c r="B1" s="2120"/>
      <c r="C1" s="2120"/>
      <c r="D1" s="2120"/>
    </row>
    <row r="2" spans="1:15" customFormat="1" ht="33" customHeight="1" thickTop="1" thickBot="1" x14ac:dyDescent="0.45">
      <c r="A2" s="2123" t="s">
        <v>854</v>
      </c>
      <c r="B2" s="2124"/>
      <c r="C2" s="2124"/>
      <c r="D2" s="2124"/>
      <c r="E2" s="2124"/>
      <c r="F2" s="2124"/>
      <c r="G2" s="2125"/>
      <c r="H2" s="2125"/>
      <c r="I2" s="2125"/>
      <c r="J2" s="2125"/>
      <c r="K2" s="2125"/>
      <c r="L2" s="2126"/>
      <c r="M2" s="146"/>
      <c r="N2" s="147"/>
      <c r="O2" s="147"/>
    </row>
    <row r="3" spans="1:15" ht="76.5" customHeight="1" x14ac:dyDescent="0.45">
      <c r="A3" s="2121" t="s">
        <v>381</v>
      </c>
      <c r="B3" s="2122"/>
      <c r="C3" s="2122"/>
      <c r="D3" s="2122"/>
      <c r="E3" s="913" t="s">
        <v>468</v>
      </c>
      <c r="F3" s="1503" t="s">
        <v>799</v>
      </c>
      <c r="G3" s="914" t="s">
        <v>778</v>
      </c>
      <c r="H3" s="1517" t="s">
        <v>782</v>
      </c>
      <c r="I3" s="914" t="s">
        <v>783</v>
      </c>
      <c r="J3" s="1517" t="s">
        <v>828</v>
      </c>
      <c r="K3" s="1949" t="s">
        <v>839</v>
      </c>
      <c r="L3" s="1791" t="s">
        <v>840</v>
      </c>
    </row>
    <row r="4" spans="1:15" ht="17.399999999999999" customHeight="1" x14ac:dyDescent="0.3">
      <c r="A4" s="520" t="s">
        <v>0</v>
      </c>
      <c r="B4" s="1999" t="s">
        <v>326</v>
      </c>
      <c r="C4" s="2000"/>
      <c r="D4" s="2127" t="s">
        <v>2</v>
      </c>
      <c r="E4" s="2063" t="s">
        <v>329</v>
      </c>
      <c r="F4" s="2059" t="s">
        <v>329</v>
      </c>
      <c r="G4" s="2063" t="s">
        <v>329</v>
      </c>
      <c r="H4" s="2116" t="s">
        <v>329</v>
      </c>
      <c r="I4" s="2118" t="s">
        <v>329</v>
      </c>
      <c r="J4" s="2116" t="s">
        <v>329</v>
      </c>
      <c r="K4" s="2118" t="s">
        <v>329</v>
      </c>
      <c r="L4" s="2065" t="s">
        <v>329</v>
      </c>
    </row>
    <row r="5" spans="1:15" ht="27.6" customHeight="1" x14ac:dyDescent="0.3">
      <c r="A5" s="521" t="s">
        <v>1</v>
      </c>
      <c r="B5" s="2001"/>
      <c r="C5" s="2002"/>
      <c r="D5" s="2128"/>
      <c r="E5" s="2106"/>
      <c r="F5" s="2105"/>
      <c r="G5" s="2106"/>
      <c r="H5" s="2117"/>
      <c r="I5" s="2119"/>
      <c r="J5" s="2117"/>
      <c r="K5" s="2119"/>
      <c r="L5" s="2115"/>
    </row>
    <row r="6" spans="1:15" ht="15.6" customHeight="1" thickBot="1" x14ac:dyDescent="0.35">
      <c r="A6" s="522" t="s">
        <v>405</v>
      </c>
      <c r="B6" s="2003"/>
      <c r="C6" s="2004"/>
      <c r="D6" s="2129"/>
      <c r="E6" s="410" t="s">
        <v>4</v>
      </c>
      <c r="F6" s="412" t="s">
        <v>4</v>
      </c>
      <c r="G6" s="1015" t="s">
        <v>4</v>
      </c>
      <c r="H6" s="860" t="s">
        <v>4</v>
      </c>
      <c r="I6" s="413" t="s">
        <v>4</v>
      </c>
      <c r="J6" s="860" t="s">
        <v>4</v>
      </c>
      <c r="K6" s="413" t="s">
        <v>4</v>
      </c>
      <c r="L6" s="1700" t="s">
        <v>4</v>
      </c>
    </row>
    <row r="7" spans="1:15" ht="16.8" thickTop="1" thickBot="1" x14ac:dyDescent="0.35">
      <c r="A7" s="2130" t="s">
        <v>10</v>
      </c>
      <c r="B7" s="2131"/>
      <c r="C7" s="2131"/>
      <c r="D7" s="2131"/>
      <c r="E7" s="283">
        <f t="shared" ref="E7" si="0">SUM(E8:E10,E15:E19)</f>
        <v>49239.74</v>
      </c>
      <c r="F7" s="386">
        <f t="shared" ref="F7" si="1">SUM(F8:F10,F15:F19)</f>
        <v>48777.27</v>
      </c>
      <c r="G7" s="156">
        <f t="shared" ref="G7:H7" si="2">SUM(G8:G10,G15:G19)</f>
        <v>76627</v>
      </c>
      <c r="H7" s="542">
        <f t="shared" si="2"/>
        <v>76777</v>
      </c>
      <c r="I7" s="156">
        <f t="shared" ref="I7" si="3">SUM(I8:I10,I15:I19)</f>
        <v>76777</v>
      </c>
      <c r="J7" s="542">
        <f t="shared" ref="J7:L7" si="4">SUM(J8:J10,J15:J19)</f>
        <v>76708</v>
      </c>
      <c r="K7" s="156">
        <f t="shared" ref="K7" si="5">SUM(K8:K10,K15:K19)</f>
        <v>75608</v>
      </c>
      <c r="L7" s="1727">
        <f t="shared" si="4"/>
        <v>-1100</v>
      </c>
    </row>
    <row r="8" spans="1:15" s="211" customFormat="1" ht="14.4" customHeight="1" thickTop="1" x14ac:dyDescent="0.3">
      <c r="A8" s="556" t="s">
        <v>11</v>
      </c>
      <c r="B8" s="2139" t="s">
        <v>12</v>
      </c>
      <c r="C8" s="2140"/>
      <c r="D8" s="2140"/>
      <c r="E8" s="1408">
        <f t="shared" ref="E8" si="6">SUM(E25)</f>
        <v>2616.1799999999998</v>
      </c>
      <c r="F8" s="1400">
        <f t="shared" ref="F8" si="7">SUM(F25)</f>
        <v>2916.02</v>
      </c>
      <c r="G8" s="1412">
        <f t="shared" ref="G8:H8" si="8">SUM(G25)</f>
        <v>8200</v>
      </c>
      <c r="H8" s="1404">
        <f t="shared" si="8"/>
        <v>8350</v>
      </c>
      <c r="I8" s="1412">
        <f t="shared" ref="I8" si="9">SUM(I25)</f>
        <v>8350</v>
      </c>
      <c r="J8" s="1404">
        <f t="shared" ref="J8:L8" si="10">SUM(J25)</f>
        <v>8350</v>
      </c>
      <c r="K8" s="1412">
        <f t="shared" ref="K8" si="11">SUM(K25)</f>
        <v>7250</v>
      </c>
      <c r="L8" s="1761">
        <f t="shared" si="10"/>
        <v>-1100</v>
      </c>
    </row>
    <row r="9" spans="1:15" s="211" customFormat="1" ht="16.95" customHeight="1" x14ac:dyDescent="0.3">
      <c r="A9" s="557" t="s">
        <v>14</v>
      </c>
      <c r="B9" s="2134" t="s">
        <v>226</v>
      </c>
      <c r="C9" s="2135"/>
      <c r="D9" s="2135"/>
      <c r="E9" s="1409">
        <f t="shared" ref="E9" si="12">SUM(E29)</f>
        <v>302.43</v>
      </c>
      <c r="F9" s="1401">
        <f t="shared" ref="F9" si="13">SUM(F29)</f>
        <v>151.96</v>
      </c>
      <c r="G9" s="1413">
        <f t="shared" ref="G9:L9" si="14">SUM(G29)</f>
        <v>0</v>
      </c>
      <c r="H9" s="1405">
        <f t="shared" si="14"/>
        <v>0</v>
      </c>
      <c r="I9" s="1413">
        <f t="shared" si="14"/>
        <v>0</v>
      </c>
      <c r="J9" s="1405">
        <f t="shared" si="14"/>
        <v>0</v>
      </c>
      <c r="K9" s="1413">
        <f t="shared" ref="K9" si="15">SUM(K29)</f>
        <v>0</v>
      </c>
      <c r="L9" s="1762">
        <f t="shared" si="14"/>
        <v>0</v>
      </c>
    </row>
    <row r="10" spans="1:15" s="211" customFormat="1" ht="15.6" customHeight="1" x14ac:dyDescent="0.3">
      <c r="A10" s="557" t="s">
        <v>21</v>
      </c>
      <c r="B10" s="2134" t="s">
        <v>15</v>
      </c>
      <c r="C10" s="2135"/>
      <c r="D10" s="2135"/>
      <c r="E10" s="1409">
        <f t="shared" ref="E10" si="16">SUM(E11:E14)</f>
        <v>31727.03</v>
      </c>
      <c r="F10" s="1401">
        <f t="shared" ref="F10" si="17">SUM(F11:F14)</f>
        <v>30669.09</v>
      </c>
      <c r="G10" s="1413">
        <f t="shared" ref="G10:H10" si="18">SUM(G11:G14)</f>
        <v>45941</v>
      </c>
      <c r="H10" s="1405">
        <f t="shared" si="18"/>
        <v>45941</v>
      </c>
      <c r="I10" s="1413">
        <f t="shared" ref="I10" si="19">SUM(I11:I14)</f>
        <v>45941</v>
      </c>
      <c r="J10" s="1405">
        <f t="shared" ref="J10:L10" si="20">SUM(J11:J14)</f>
        <v>45872</v>
      </c>
      <c r="K10" s="1413">
        <f t="shared" ref="K10" si="21">SUM(K11:K14)</f>
        <v>45872</v>
      </c>
      <c r="L10" s="1762">
        <f t="shared" si="20"/>
        <v>0</v>
      </c>
    </row>
    <row r="11" spans="1:15" s="211" customFormat="1" x14ac:dyDescent="0.3">
      <c r="A11" s="558" t="s">
        <v>245</v>
      </c>
      <c r="B11" s="324"/>
      <c r="C11" s="325">
        <v>1</v>
      </c>
      <c r="D11" s="15" t="s">
        <v>16</v>
      </c>
      <c r="E11" s="1314">
        <f>SUM(E32)</f>
        <v>9086.42</v>
      </c>
      <c r="F11" s="1297">
        <f t="shared" ref="F11" si="22">SUM(F32)</f>
        <v>9341.01</v>
      </c>
      <c r="G11" s="88">
        <f t="shared" ref="G11:L11" si="23">SUM(G32)</f>
        <v>9683</v>
      </c>
      <c r="H11" s="848">
        <f t="shared" si="23"/>
        <v>9683</v>
      </c>
      <c r="I11" s="88">
        <f t="shared" si="23"/>
        <v>9683</v>
      </c>
      <c r="J11" s="848">
        <f t="shared" si="23"/>
        <v>9614</v>
      </c>
      <c r="K11" s="88">
        <f t="shared" ref="K11" si="24">SUM(K32)</f>
        <v>9614</v>
      </c>
      <c r="L11" s="1744">
        <f t="shared" si="23"/>
        <v>0</v>
      </c>
    </row>
    <row r="12" spans="1:15" s="211" customFormat="1" ht="16.95" customHeight="1" x14ac:dyDescent="0.3">
      <c r="A12" s="559" t="s">
        <v>246</v>
      </c>
      <c r="B12" s="324"/>
      <c r="C12" s="325">
        <v>2</v>
      </c>
      <c r="D12" s="14" t="s">
        <v>18</v>
      </c>
      <c r="E12" s="1410">
        <f>SUM(E37)</f>
        <v>5698.77</v>
      </c>
      <c r="F12" s="1402">
        <f t="shared" ref="F12" si="25">SUM(F37)</f>
        <v>4369.87</v>
      </c>
      <c r="G12" s="1414">
        <f t="shared" ref="G12:L12" si="26">SUM(G37)</f>
        <v>0</v>
      </c>
      <c r="H12" s="1406">
        <f t="shared" si="26"/>
        <v>0</v>
      </c>
      <c r="I12" s="1414">
        <f t="shared" si="26"/>
        <v>0</v>
      </c>
      <c r="J12" s="1406">
        <f t="shared" si="26"/>
        <v>0</v>
      </c>
      <c r="K12" s="1414">
        <f t="shared" ref="K12" si="27">SUM(K37)</f>
        <v>0</v>
      </c>
      <c r="L12" s="1763">
        <f t="shared" si="26"/>
        <v>0</v>
      </c>
    </row>
    <row r="13" spans="1:15" s="211" customFormat="1" x14ac:dyDescent="0.3">
      <c r="A13" s="558" t="s">
        <v>247</v>
      </c>
      <c r="B13" s="324"/>
      <c r="C13" s="325">
        <v>3</v>
      </c>
      <c r="D13" s="15" t="s">
        <v>19</v>
      </c>
      <c r="E13" s="1314">
        <f>SUM(E39)</f>
        <v>4858.71</v>
      </c>
      <c r="F13" s="1297">
        <f t="shared" ref="F13" si="28">SUM(F39)</f>
        <v>4735.76</v>
      </c>
      <c r="G13" s="88">
        <f t="shared" ref="G13:L13" si="29">SUM(G39)</f>
        <v>5398</v>
      </c>
      <c r="H13" s="848">
        <f t="shared" si="29"/>
        <v>5398</v>
      </c>
      <c r="I13" s="88">
        <f t="shared" si="29"/>
        <v>5398</v>
      </c>
      <c r="J13" s="848">
        <f t="shared" si="29"/>
        <v>5398</v>
      </c>
      <c r="K13" s="88">
        <f t="shared" ref="K13" si="30">SUM(K39)</f>
        <v>5398</v>
      </c>
      <c r="L13" s="1744">
        <f t="shared" si="29"/>
        <v>0</v>
      </c>
    </row>
    <row r="14" spans="1:15" s="211" customFormat="1" ht="28.5" customHeight="1" x14ac:dyDescent="0.3">
      <c r="A14" s="559" t="s">
        <v>248</v>
      </c>
      <c r="B14" s="324"/>
      <c r="C14" s="325">
        <v>4</v>
      </c>
      <c r="D14" s="14" t="s">
        <v>20</v>
      </c>
      <c r="E14" s="1410">
        <f>SUM(E41)</f>
        <v>12083.13</v>
      </c>
      <c r="F14" s="1402">
        <f t="shared" ref="F14" si="31">SUM(F41)</f>
        <v>12222.45</v>
      </c>
      <c r="G14" s="1414">
        <f t="shared" ref="G14:L14" si="32">SUM(G41)</f>
        <v>30860</v>
      </c>
      <c r="H14" s="1406">
        <f t="shared" si="32"/>
        <v>30860</v>
      </c>
      <c r="I14" s="1414">
        <f t="shared" si="32"/>
        <v>30860</v>
      </c>
      <c r="J14" s="1406">
        <f t="shared" si="32"/>
        <v>30860</v>
      </c>
      <c r="K14" s="1414">
        <f t="shared" ref="K14" si="33">SUM(K41)</f>
        <v>30860</v>
      </c>
      <c r="L14" s="1763">
        <f t="shared" si="32"/>
        <v>0</v>
      </c>
    </row>
    <row r="15" spans="1:15" s="211" customFormat="1" ht="30" customHeight="1" x14ac:dyDescent="0.3">
      <c r="A15" s="560" t="s">
        <v>22</v>
      </c>
      <c r="B15" s="2034" t="s">
        <v>254</v>
      </c>
      <c r="C15" s="2141"/>
      <c r="D15" s="2141"/>
      <c r="E15" s="1411">
        <f>SUM(E43)</f>
        <v>10894.92</v>
      </c>
      <c r="F15" s="1403">
        <f t="shared" ref="F15" si="34">SUM(F43)</f>
        <v>11369.05</v>
      </c>
      <c r="G15" s="1415">
        <f t="shared" ref="G15:L15" si="35">SUM(G43)</f>
        <v>13050</v>
      </c>
      <c r="H15" s="1407">
        <f t="shared" si="35"/>
        <v>13050</v>
      </c>
      <c r="I15" s="1415">
        <f t="shared" si="35"/>
        <v>13050</v>
      </c>
      <c r="J15" s="1407">
        <f t="shared" si="35"/>
        <v>13050</v>
      </c>
      <c r="K15" s="1415">
        <f t="shared" ref="K15" si="36">SUM(K43)</f>
        <v>13050</v>
      </c>
      <c r="L15" s="1764">
        <f t="shared" si="35"/>
        <v>0</v>
      </c>
    </row>
    <row r="16" spans="1:15" s="211" customFormat="1" x14ac:dyDescent="0.3">
      <c r="A16" s="560" t="s">
        <v>23</v>
      </c>
      <c r="B16" s="2134" t="s">
        <v>554</v>
      </c>
      <c r="C16" s="2135"/>
      <c r="D16" s="2135"/>
      <c r="E16" s="1409">
        <f t="shared" ref="E16:F16" si="37">SUM(E45)</f>
        <v>0</v>
      </c>
      <c r="F16" s="1401">
        <f t="shared" si="37"/>
        <v>0</v>
      </c>
      <c r="G16" s="1413">
        <f t="shared" ref="G16:H16" si="38">SUM(G45)</f>
        <v>0</v>
      </c>
      <c r="H16" s="1405">
        <f t="shared" si="38"/>
        <v>0</v>
      </c>
      <c r="I16" s="1413">
        <f t="shared" ref="I16" si="39">SUM(I45)</f>
        <v>0</v>
      </c>
      <c r="J16" s="1405">
        <f t="shared" ref="J16" si="40">SUM(J45)</f>
        <v>0</v>
      </c>
      <c r="K16" s="1413">
        <f t="shared" ref="K16" si="41">SUM(K45)</f>
        <v>0</v>
      </c>
      <c r="L16" s="1762">
        <f t="shared" ref="L16" si="42">SUM(L45)</f>
        <v>0</v>
      </c>
    </row>
    <row r="17" spans="1:13" s="211" customFormat="1" x14ac:dyDescent="0.3">
      <c r="A17" s="560" t="s">
        <v>25</v>
      </c>
      <c r="B17" s="2134" t="s">
        <v>24</v>
      </c>
      <c r="C17" s="2135"/>
      <c r="D17" s="2135"/>
      <c r="E17" s="1409">
        <f t="shared" ref="E17:F17" si="43">SUM(E47)</f>
        <v>0</v>
      </c>
      <c r="F17" s="1401">
        <f t="shared" si="43"/>
        <v>0</v>
      </c>
      <c r="G17" s="1413">
        <f t="shared" ref="G17:H17" si="44">SUM(G47)</f>
        <v>200</v>
      </c>
      <c r="H17" s="1405">
        <f t="shared" si="44"/>
        <v>200</v>
      </c>
      <c r="I17" s="1413">
        <f t="shared" ref="I17" si="45">SUM(I47)</f>
        <v>200</v>
      </c>
      <c r="J17" s="1405">
        <f t="shared" ref="J17" si="46">SUM(J47)</f>
        <v>200</v>
      </c>
      <c r="K17" s="1413">
        <f t="shared" ref="K17" si="47">SUM(K47)</f>
        <v>200</v>
      </c>
      <c r="L17" s="1762">
        <f t="shared" ref="L17" si="48">SUM(L47)</f>
        <v>0</v>
      </c>
    </row>
    <row r="18" spans="1:13" s="211" customFormat="1" x14ac:dyDescent="0.3">
      <c r="A18" s="560" t="s">
        <v>249</v>
      </c>
      <c r="B18" s="2134" t="s">
        <v>26</v>
      </c>
      <c r="C18" s="2136"/>
      <c r="D18" s="2136"/>
      <c r="E18" s="1409">
        <f t="shared" ref="E18:F18" si="49">SUM(E49,E59)</f>
        <v>3699.18</v>
      </c>
      <c r="F18" s="1401">
        <f t="shared" si="49"/>
        <v>3671.15</v>
      </c>
      <c r="G18" s="1413">
        <f t="shared" ref="G18:H18" si="50">SUM(G49,G59)</f>
        <v>9236</v>
      </c>
      <c r="H18" s="1405">
        <f t="shared" si="50"/>
        <v>9236</v>
      </c>
      <c r="I18" s="1413">
        <f t="shared" ref="I18" si="51">SUM(I49,I59)</f>
        <v>9236</v>
      </c>
      <c r="J18" s="1405">
        <f t="shared" ref="J18:L18" si="52">SUM(J49,J59)</f>
        <v>9236</v>
      </c>
      <c r="K18" s="1413">
        <f t="shared" ref="K18" si="53">SUM(K49,K59)</f>
        <v>9236</v>
      </c>
      <c r="L18" s="1762">
        <f t="shared" si="52"/>
        <v>0</v>
      </c>
    </row>
    <row r="19" spans="1:13" s="211" customFormat="1" ht="15" thickBot="1" x14ac:dyDescent="0.35">
      <c r="A19" s="1416" t="s">
        <v>266</v>
      </c>
      <c r="B19" s="2037" t="s">
        <v>265</v>
      </c>
      <c r="C19" s="2144"/>
      <c r="D19" s="2144"/>
      <c r="E19" s="1417">
        <f t="shared" ref="E19:F19" si="54">SUM(E53,E63)</f>
        <v>0</v>
      </c>
      <c r="F19" s="1418">
        <f t="shared" si="54"/>
        <v>0</v>
      </c>
      <c r="G19" s="1419">
        <f t="shared" ref="G19:H19" si="55">SUM(G53,G63)</f>
        <v>0</v>
      </c>
      <c r="H19" s="1420">
        <f t="shared" si="55"/>
        <v>0</v>
      </c>
      <c r="I19" s="1419">
        <f t="shared" ref="I19" si="56">SUM(I53,I63)</f>
        <v>0</v>
      </c>
      <c r="J19" s="1420">
        <f t="shared" ref="J19:K19" si="57">SUM(J53,J63)</f>
        <v>0</v>
      </c>
      <c r="K19" s="1419">
        <f t="shared" si="57"/>
        <v>0</v>
      </c>
      <c r="L19" s="1765">
        <f>SUM(L53,L63)</f>
        <v>0</v>
      </c>
      <c r="M19" s="177"/>
    </row>
    <row r="20" spans="1:13" s="359" customFormat="1" thickTop="1" x14ac:dyDescent="0.3">
      <c r="A20" s="358"/>
      <c r="B20" s="358"/>
      <c r="C20" s="357"/>
      <c r="D20" s="357"/>
      <c r="E20" s="357"/>
      <c r="F20" s="357"/>
      <c r="G20" s="426"/>
      <c r="H20" s="475"/>
      <c r="I20" s="475"/>
      <c r="J20" s="475"/>
      <c r="K20" s="475"/>
      <c r="L20" s="426"/>
    </row>
    <row r="21" spans="1:13" s="211" customFormat="1" ht="18.600000000000001" thickBot="1" x14ac:dyDescent="0.4">
      <c r="A21" s="1972" t="s">
        <v>324</v>
      </c>
      <c r="B21" s="1973"/>
      <c r="C21" s="1973"/>
      <c r="D21" s="1973"/>
      <c r="E21" s="2137"/>
      <c r="F21" s="2137"/>
      <c r="G21" s="427"/>
      <c r="H21" s="476"/>
      <c r="I21" s="476"/>
      <c r="J21" s="476"/>
      <c r="K21" s="476"/>
      <c r="L21" s="427"/>
      <c r="M21" s="427"/>
    </row>
    <row r="22" spans="1:13" ht="77.25" customHeight="1" thickTop="1" x14ac:dyDescent="0.3">
      <c r="A22" s="2148" t="s">
        <v>328</v>
      </c>
      <c r="B22" s="1975" t="s">
        <v>327</v>
      </c>
      <c r="C22" s="1976"/>
      <c r="D22" s="2150" t="s">
        <v>2</v>
      </c>
      <c r="E22" s="467" t="s">
        <v>468</v>
      </c>
      <c r="F22" s="1321" t="s">
        <v>799</v>
      </c>
      <c r="G22" s="468" t="s">
        <v>778</v>
      </c>
      <c r="H22" s="775" t="s">
        <v>782</v>
      </c>
      <c r="I22" s="468" t="s">
        <v>783</v>
      </c>
      <c r="J22" s="775" t="s">
        <v>828</v>
      </c>
      <c r="K22" s="900" t="s">
        <v>839</v>
      </c>
      <c r="L22" s="1699" t="s">
        <v>840</v>
      </c>
    </row>
    <row r="23" spans="1:13" ht="15" customHeight="1" thickBot="1" x14ac:dyDescent="0.35">
      <c r="A23" s="2149"/>
      <c r="B23" s="1977"/>
      <c r="C23" s="1978"/>
      <c r="D23" s="2151"/>
      <c r="E23" s="149" t="s">
        <v>4</v>
      </c>
      <c r="F23" s="145" t="s">
        <v>4</v>
      </c>
      <c r="G23" s="241" t="s">
        <v>4</v>
      </c>
      <c r="H23" s="784" t="s">
        <v>4</v>
      </c>
      <c r="I23" s="241" t="s">
        <v>4</v>
      </c>
      <c r="J23" s="784" t="s">
        <v>4</v>
      </c>
      <c r="K23" s="241" t="s">
        <v>4</v>
      </c>
      <c r="L23" s="1750" t="s">
        <v>4</v>
      </c>
    </row>
    <row r="24" spans="1:13" s="211" customFormat="1" ht="16.8" thickTop="1" thickBot="1" x14ac:dyDescent="0.35">
      <c r="A24" s="2027" t="s">
        <v>324</v>
      </c>
      <c r="B24" s="2028"/>
      <c r="C24" s="2028"/>
      <c r="D24" s="2028"/>
      <c r="E24" s="193">
        <f t="shared" ref="E24:F24" si="58">SUM(E25,E29,E31,E43,E45,E47,E49,E53)</f>
        <v>49239.74</v>
      </c>
      <c r="F24" s="949">
        <f t="shared" si="58"/>
        <v>48777.27</v>
      </c>
      <c r="G24" s="194">
        <f t="shared" ref="G24:J24" si="59">SUM(G25,G29,G31,G43,G45,G47,G49)</f>
        <v>70627</v>
      </c>
      <c r="H24" s="759">
        <f t="shared" si="59"/>
        <v>70777</v>
      </c>
      <c r="I24" s="194">
        <f t="shared" si="59"/>
        <v>70777</v>
      </c>
      <c r="J24" s="759">
        <f t="shared" si="59"/>
        <v>70708</v>
      </c>
      <c r="K24" s="194">
        <f t="shared" ref="K24" si="60">SUM(K25,K29,K31,K43,K45,K47,K49)</f>
        <v>69608</v>
      </c>
      <c r="L24" s="1766">
        <f>SUM(L25,L29,L31,L43,L45,L47,L49,L53)</f>
        <v>-1100</v>
      </c>
    </row>
    <row r="25" spans="1:13" ht="14.4" customHeight="1" thickTop="1" x14ac:dyDescent="0.3">
      <c r="A25" s="548" t="s">
        <v>11</v>
      </c>
      <c r="B25" s="2159" t="s">
        <v>12</v>
      </c>
      <c r="C25" s="2159"/>
      <c r="D25" s="2159"/>
      <c r="E25" s="169">
        <f t="shared" ref="E25:F25" si="61">SUM(E26:E28)</f>
        <v>2616.1799999999998</v>
      </c>
      <c r="F25" s="959">
        <f t="shared" si="61"/>
        <v>2916.02</v>
      </c>
      <c r="G25" s="85">
        <f t="shared" ref="G25:J25" si="62">SUM(G26:G28)</f>
        <v>8200</v>
      </c>
      <c r="H25" s="1220">
        <f t="shared" si="62"/>
        <v>8350</v>
      </c>
      <c r="I25" s="85">
        <f t="shared" si="62"/>
        <v>8350</v>
      </c>
      <c r="J25" s="1220">
        <f t="shared" si="62"/>
        <v>8350</v>
      </c>
      <c r="K25" s="85">
        <f t="shared" ref="K25" si="63">SUM(K26:K28)</f>
        <v>7250</v>
      </c>
      <c r="L25" s="1739">
        <f>SUM(L26:L28)</f>
        <v>-1100</v>
      </c>
    </row>
    <row r="26" spans="1:13" ht="41.25" customHeight="1" x14ac:dyDescent="0.3">
      <c r="A26" s="786"/>
      <c r="B26" s="716" t="s">
        <v>431</v>
      </c>
      <c r="C26" s="722" t="s">
        <v>775</v>
      </c>
      <c r="D26" s="135" t="s">
        <v>736</v>
      </c>
      <c r="E26" s="183">
        <v>226.6</v>
      </c>
      <c r="F26" s="934">
        <v>135</v>
      </c>
      <c r="G26" s="503">
        <v>1000</v>
      </c>
      <c r="H26" s="700">
        <v>1150</v>
      </c>
      <c r="I26" s="503">
        <v>1150</v>
      </c>
      <c r="J26" s="700">
        <v>1150</v>
      </c>
      <c r="K26" s="503">
        <v>1150</v>
      </c>
      <c r="L26" s="1767"/>
    </row>
    <row r="27" spans="1:13" ht="53.25" customHeight="1" x14ac:dyDescent="0.3">
      <c r="A27" s="1085"/>
      <c r="B27" s="1086" t="s">
        <v>430</v>
      </c>
      <c r="C27" s="1087" t="s">
        <v>844</v>
      </c>
      <c r="D27" s="1074" t="s">
        <v>658</v>
      </c>
      <c r="E27" s="1071">
        <v>0</v>
      </c>
      <c r="F27" s="1397">
        <v>0</v>
      </c>
      <c r="G27" s="1088">
        <v>4200</v>
      </c>
      <c r="H27" s="1398">
        <v>4200</v>
      </c>
      <c r="I27" s="1088">
        <v>4200</v>
      </c>
      <c r="J27" s="1398">
        <v>4200</v>
      </c>
      <c r="K27" s="1088">
        <v>3100</v>
      </c>
      <c r="L27" s="1768">
        <v>-1100</v>
      </c>
    </row>
    <row r="28" spans="1:13" ht="27.75" customHeight="1" x14ac:dyDescent="0.3">
      <c r="A28" s="721"/>
      <c r="B28" s="716" t="s">
        <v>431</v>
      </c>
      <c r="C28" s="722" t="s">
        <v>556</v>
      </c>
      <c r="D28" s="135" t="s">
        <v>13</v>
      </c>
      <c r="E28" s="695">
        <v>2389.58</v>
      </c>
      <c r="F28" s="958">
        <v>2781.02</v>
      </c>
      <c r="G28" s="217">
        <v>3000</v>
      </c>
      <c r="H28" s="825">
        <v>3000</v>
      </c>
      <c r="I28" s="217">
        <v>3000</v>
      </c>
      <c r="J28" s="825">
        <v>3000</v>
      </c>
      <c r="K28" s="217">
        <v>3000</v>
      </c>
      <c r="L28" s="1769"/>
    </row>
    <row r="29" spans="1:13" ht="16.95" customHeight="1" x14ac:dyDescent="0.3">
      <c r="A29" s="549" t="s">
        <v>14</v>
      </c>
      <c r="B29" s="2158" t="s">
        <v>226</v>
      </c>
      <c r="C29" s="2158"/>
      <c r="D29" s="2158"/>
      <c r="E29" s="159">
        <f t="shared" ref="E29:L29" si="64">SUM(E30:E30)</f>
        <v>302.43</v>
      </c>
      <c r="F29" s="942">
        <f>SUM(F30)</f>
        <v>151.96</v>
      </c>
      <c r="G29" s="81">
        <f t="shared" si="64"/>
        <v>0</v>
      </c>
      <c r="H29" s="822">
        <f t="shared" si="64"/>
        <v>0</v>
      </c>
      <c r="I29" s="81">
        <f t="shared" si="64"/>
        <v>0</v>
      </c>
      <c r="J29" s="822">
        <f t="shared" si="64"/>
        <v>0</v>
      </c>
      <c r="K29" s="81">
        <f t="shared" si="64"/>
        <v>0</v>
      </c>
      <c r="L29" s="1736">
        <f t="shared" si="64"/>
        <v>0</v>
      </c>
    </row>
    <row r="30" spans="1:13" ht="29.25" customHeight="1" x14ac:dyDescent="0.3">
      <c r="A30" s="715"/>
      <c r="B30" s="716" t="s">
        <v>431</v>
      </c>
      <c r="C30" s="720" t="s">
        <v>617</v>
      </c>
      <c r="D30" s="135" t="s">
        <v>412</v>
      </c>
      <c r="E30" s="695">
        <v>302.43</v>
      </c>
      <c r="F30" s="958">
        <v>151.96</v>
      </c>
      <c r="G30" s="217">
        <v>0</v>
      </c>
      <c r="H30" s="825">
        <v>0</v>
      </c>
      <c r="I30" s="217">
        <v>0</v>
      </c>
      <c r="J30" s="825">
        <v>0</v>
      </c>
      <c r="K30" s="217">
        <v>0</v>
      </c>
      <c r="L30" s="1769"/>
    </row>
    <row r="31" spans="1:13" ht="15.6" customHeight="1" x14ac:dyDescent="0.3">
      <c r="A31" s="549" t="s">
        <v>21</v>
      </c>
      <c r="B31" s="2039" t="s">
        <v>15</v>
      </c>
      <c r="C31" s="2039"/>
      <c r="D31" s="2146"/>
      <c r="E31" s="159">
        <f t="shared" ref="E31:F31" si="65">SUM(E32,E37,E39,E41)</f>
        <v>31727.03</v>
      </c>
      <c r="F31" s="942">
        <f t="shared" si="65"/>
        <v>30669.09</v>
      </c>
      <c r="G31" s="81">
        <f t="shared" ref="G31:H31" si="66">SUM(G32,G37,G39,G41)</f>
        <v>45941</v>
      </c>
      <c r="H31" s="822">
        <f t="shared" si="66"/>
        <v>45941</v>
      </c>
      <c r="I31" s="81">
        <f t="shared" ref="I31" si="67">SUM(I32,I37,I39,I41)</f>
        <v>45941</v>
      </c>
      <c r="J31" s="822">
        <f>SUM(J32,J37,J39,J41)</f>
        <v>45872</v>
      </c>
      <c r="K31" s="81">
        <f>SUM(K32,K37,K39,K41)</f>
        <v>45872</v>
      </c>
      <c r="L31" s="1736">
        <f>SUM(L32,L37,L39,L41)</f>
        <v>0</v>
      </c>
    </row>
    <row r="32" spans="1:13" x14ac:dyDescent="0.3">
      <c r="A32" s="551" t="s">
        <v>245</v>
      </c>
      <c r="B32" s="438"/>
      <c r="C32" s="327">
        <v>1</v>
      </c>
      <c r="D32" s="12" t="s">
        <v>16</v>
      </c>
      <c r="E32" s="158">
        <f t="shared" ref="E32:F32" si="68">SUM(E33:E36)</f>
        <v>9086.42</v>
      </c>
      <c r="F32" s="960">
        <f t="shared" si="68"/>
        <v>9341.01</v>
      </c>
      <c r="G32" s="84">
        <f t="shared" ref="G32:I32" si="69">SUM(G33:G36)</f>
        <v>9683</v>
      </c>
      <c r="H32" s="1332">
        <f t="shared" si="69"/>
        <v>9683</v>
      </c>
      <c r="I32" s="84">
        <f t="shared" si="69"/>
        <v>9683</v>
      </c>
      <c r="J32" s="1332">
        <f>SUM(J33:J36)</f>
        <v>9614</v>
      </c>
      <c r="K32" s="84">
        <f>SUM(K33:K36)</f>
        <v>9614</v>
      </c>
      <c r="L32" s="1756">
        <f>SUM(L33:L36)</f>
        <v>0</v>
      </c>
    </row>
    <row r="33" spans="1:12" s="908" customFormat="1" ht="55.5" customHeight="1" x14ac:dyDescent="0.3">
      <c r="A33" s="909"/>
      <c r="B33" s="332" t="s">
        <v>459</v>
      </c>
      <c r="C33" s="326" t="s">
        <v>616</v>
      </c>
      <c r="D33" s="76" t="s">
        <v>615</v>
      </c>
      <c r="E33" s="182">
        <v>8289.77</v>
      </c>
      <c r="F33" s="396">
        <v>8544.36</v>
      </c>
      <c r="G33" s="119">
        <v>8887</v>
      </c>
      <c r="H33" s="699">
        <v>8887</v>
      </c>
      <c r="I33" s="119">
        <v>8887</v>
      </c>
      <c r="J33" s="699">
        <v>8818</v>
      </c>
      <c r="K33" s="119">
        <v>8818</v>
      </c>
      <c r="L33" s="1743"/>
    </row>
    <row r="34" spans="1:12" ht="69.599999999999994" customHeight="1" x14ac:dyDescent="0.3">
      <c r="A34" s="715"/>
      <c r="B34" s="716" t="s">
        <v>459</v>
      </c>
      <c r="C34" s="717" t="s">
        <v>631</v>
      </c>
      <c r="D34" s="135" t="s">
        <v>845</v>
      </c>
      <c r="E34" s="695">
        <v>697.07</v>
      </c>
      <c r="F34" s="934">
        <v>697.07</v>
      </c>
      <c r="G34" s="217">
        <v>696</v>
      </c>
      <c r="H34" s="825">
        <v>696</v>
      </c>
      <c r="I34" s="217">
        <v>696</v>
      </c>
      <c r="J34" s="700">
        <v>696</v>
      </c>
      <c r="K34" s="503">
        <v>696</v>
      </c>
      <c r="L34" s="1769"/>
    </row>
    <row r="35" spans="1:12" x14ac:dyDescent="0.3">
      <c r="A35" s="715"/>
      <c r="B35" s="716" t="s">
        <v>459</v>
      </c>
      <c r="C35" s="718">
        <v>637</v>
      </c>
      <c r="D35" s="1394" t="s">
        <v>17</v>
      </c>
      <c r="E35" s="695">
        <v>99.58</v>
      </c>
      <c r="F35" s="958">
        <v>99.58</v>
      </c>
      <c r="G35" s="217">
        <v>100</v>
      </c>
      <c r="H35" s="825">
        <v>100</v>
      </c>
      <c r="I35" s="217">
        <v>100</v>
      </c>
      <c r="J35" s="825">
        <v>100</v>
      </c>
      <c r="K35" s="217">
        <v>100</v>
      </c>
      <c r="L35" s="1769"/>
    </row>
    <row r="36" spans="1:12" ht="40.200000000000003" x14ac:dyDescent="0.3">
      <c r="A36" s="715"/>
      <c r="B36" s="716" t="s">
        <v>459</v>
      </c>
      <c r="C36" s="717" t="s">
        <v>149</v>
      </c>
      <c r="D36" s="135" t="s">
        <v>390</v>
      </c>
      <c r="E36" s="695">
        <v>0</v>
      </c>
      <c r="F36" s="958">
        <v>0</v>
      </c>
      <c r="G36" s="217">
        <v>0</v>
      </c>
      <c r="H36" s="825">
        <v>0</v>
      </c>
      <c r="I36" s="217">
        <v>0</v>
      </c>
      <c r="J36" s="825">
        <v>0</v>
      </c>
      <c r="K36" s="217">
        <v>0</v>
      </c>
      <c r="L36" s="1769"/>
    </row>
    <row r="37" spans="1:12" ht="18" customHeight="1" x14ac:dyDescent="0.3">
      <c r="A37" s="552" t="s">
        <v>246</v>
      </c>
      <c r="B37" s="438"/>
      <c r="C37" s="327">
        <v>2</v>
      </c>
      <c r="D37" s="17" t="s">
        <v>18</v>
      </c>
      <c r="E37" s="158">
        <f t="shared" ref="E37:L37" si="70">SUM(E38:E38)</f>
        <v>5698.77</v>
      </c>
      <c r="F37" s="960">
        <f t="shared" si="70"/>
        <v>4369.87</v>
      </c>
      <c r="G37" s="84">
        <f t="shared" si="70"/>
        <v>0</v>
      </c>
      <c r="H37" s="1332">
        <f t="shared" si="70"/>
        <v>0</v>
      </c>
      <c r="I37" s="84">
        <f t="shared" si="70"/>
        <v>0</v>
      </c>
      <c r="J37" s="1332">
        <f t="shared" si="70"/>
        <v>0</v>
      </c>
      <c r="K37" s="84">
        <f t="shared" si="70"/>
        <v>0</v>
      </c>
      <c r="L37" s="1756">
        <f t="shared" si="70"/>
        <v>0</v>
      </c>
    </row>
    <row r="38" spans="1:12" ht="57" customHeight="1" x14ac:dyDescent="0.3">
      <c r="A38" s="553"/>
      <c r="B38" s="332" t="s">
        <v>431</v>
      </c>
      <c r="C38" s="326" t="s">
        <v>599</v>
      </c>
      <c r="D38" s="76" t="s">
        <v>551</v>
      </c>
      <c r="E38" s="170">
        <v>5698.77</v>
      </c>
      <c r="F38" s="388">
        <v>4369.87</v>
      </c>
      <c r="G38" s="82">
        <v>0</v>
      </c>
      <c r="H38" s="826">
        <v>0</v>
      </c>
      <c r="I38" s="82">
        <v>0</v>
      </c>
      <c r="J38" s="826">
        <v>0</v>
      </c>
      <c r="K38" s="82">
        <v>0</v>
      </c>
      <c r="L38" s="1770"/>
    </row>
    <row r="39" spans="1:12" ht="40.200000000000003" x14ac:dyDescent="0.3">
      <c r="A39" s="551" t="s">
        <v>247</v>
      </c>
      <c r="B39" s="438"/>
      <c r="C39" s="327">
        <v>3</v>
      </c>
      <c r="D39" s="78" t="s">
        <v>639</v>
      </c>
      <c r="E39" s="158">
        <f t="shared" ref="E39:L39" si="71">SUM(E40:E40)</f>
        <v>4858.71</v>
      </c>
      <c r="F39" s="960">
        <f t="shared" si="71"/>
        <v>4735.76</v>
      </c>
      <c r="G39" s="84">
        <f t="shared" si="71"/>
        <v>5398</v>
      </c>
      <c r="H39" s="1332">
        <f t="shared" si="71"/>
        <v>5398</v>
      </c>
      <c r="I39" s="84">
        <f t="shared" si="71"/>
        <v>5398</v>
      </c>
      <c r="J39" s="1332">
        <f t="shared" si="71"/>
        <v>5398</v>
      </c>
      <c r="K39" s="84">
        <f t="shared" si="71"/>
        <v>5398</v>
      </c>
      <c r="L39" s="1756">
        <f t="shared" si="71"/>
        <v>0</v>
      </c>
    </row>
    <row r="40" spans="1:12" ht="54.75" customHeight="1" x14ac:dyDescent="0.3">
      <c r="A40" s="550"/>
      <c r="B40" s="332" t="s">
        <v>431</v>
      </c>
      <c r="C40" s="326" t="s">
        <v>552</v>
      </c>
      <c r="D40" s="76" t="s">
        <v>555</v>
      </c>
      <c r="E40" s="170">
        <v>4858.71</v>
      </c>
      <c r="F40" s="388">
        <v>4735.76</v>
      </c>
      <c r="G40" s="217">
        <v>5398</v>
      </c>
      <c r="H40" s="825">
        <v>5398</v>
      </c>
      <c r="I40" s="217">
        <v>5398</v>
      </c>
      <c r="J40" s="825">
        <v>5398</v>
      </c>
      <c r="K40" s="217">
        <v>5398</v>
      </c>
      <c r="L40" s="1769"/>
    </row>
    <row r="41" spans="1:12" ht="43.5" customHeight="1" x14ac:dyDescent="0.3">
      <c r="A41" s="552" t="s">
        <v>248</v>
      </c>
      <c r="B41" s="438"/>
      <c r="C41" s="327">
        <v>4</v>
      </c>
      <c r="D41" s="78" t="s">
        <v>753</v>
      </c>
      <c r="E41" s="158">
        <f t="shared" ref="E41:L41" si="72">SUM(E42:E42)</f>
        <v>12083.13</v>
      </c>
      <c r="F41" s="960">
        <f t="shared" si="72"/>
        <v>12222.45</v>
      </c>
      <c r="G41" s="84">
        <f t="shared" si="72"/>
        <v>30860</v>
      </c>
      <c r="H41" s="1332">
        <f t="shared" si="72"/>
        <v>30860</v>
      </c>
      <c r="I41" s="84">
        <f t="shared" si="72"/>
        <v>30860</v>
      </c>
      <c r="J41" s="1332">
        <f t="shared" si="72"/>
        <v>30860</v>
      </c>
      <c r="K41" s="84">
        <f t="shared" si="72"/>
        <v>30860</v>
      </c>
      <c r="L41" s="1756">
        <f t="shared" si="72"/>
        <v>0</v>
      </c>
    </row>
    <row r="42" spans="1:12" ht="121.5" customHeight="1" x14ac:dyDescent="0.3">
      <c r="A42" s="785"/>
      <c r="B42" s="716" t="s">
        <v>431</v>
      </c>
      <c r="C42" s="717" t="s">
        <v>557</v>
      </c>
      <c r="D42" s="135" t="s">
        <v>765</v>
      </c>
      <c r="E42" s="183">
        <v>12083.13</v>
      </c>
      <c r="F42" s="934">
        <v>12222.45</v>
      </c>
      <c r="G42" s="503">
        <v>30860</v>
      </c>
      <c r="H42" s="700">
        <v>30860</v>
      </c>
      <c r="I42" s="503">
        <v>30860</v>
      </c>
      <c r="J42" s="700">
        <v>30860</v>
      </c>
      <c r="K42" s="503">
        <v>30860</v>
      </c>
      <c r="L42" s="1767"/>
    </row>
    <row r="43" spans="1:12" ht="33" customHeight="1" x14ac:dyDescent="0.3">
      <c r="A43" s="554" t="s">
        <v>22</v>
      </c>
      <c r="B43" s="2044" t="s">
        <v>254</v>
      </c>
      <c r="C43" s="2156"/>
      <c r="D43" s="2157"/>
      <c r="E43" s="159">
        <f>SUM(E44:E44)</f>
        <v>10894.92</v>
      </c>
      <c r="F43" s="942">
        <f>SUM(F44)</f>
        <v>11369.05</v>
      </c>
      <c r="G43" s="81">
        <f t="shared" ref="G43:K43" si="73">SUM(G44:G44)</f>
        <v>13050</v>
      </c>
      <c r="H43" s="822">
        <f t="shared" si="73"/>
        <v>13050</v>
      </c>
      <c r="I43" s="81">
        <f t="shared" si="73"/>
        <v>13050</v>
      </c>
      <c r="J43" s="822">
        <f t="shared" si="73"/>
        <v>13050</v>
      </c>
      <c r="K43" s="81">
        <f t="shared" si="73"/>
        <v>13050</v>
      </c>
      <c r="L43" s="1736">
        <f>SUM(L44)</f>
        <v>0</v>
      </c>
    </row>
    <row r="44" spans="1:12" ht="68.25" customHeight="1" x14ac:dyDescent="0.3">
      <c r="A44" s="550"/>
      <c r="B44" s="332" t="s">
        <v>431</v>
      </c>
      <c r="C44" s="326" t="s">
        <v>546</v>
      </c>
      <c r="D44" s="76" t="s">
        <v>752</v>
      </c>
      <c r="E44" s="182">
        <v>10894.92</v>
      </c>
      <c r="F44" s="396">
        <v>11369.05</v>
      </c>
      <c r="G44" s="503">
        <v>13050</v>
      </c>
      <c r="H44" s="700">
        <v>13050</v>
      </c>
      <c r="I44" s="503">
        <v>13050</v>
      </c>
      <c r="J44" s="700">
        <v>13050</v>
      </c>
      <c r="K44" s="503">
        <v>13050</v>
      </c>
      <c r="L44" s="1743"/>
    </row>
    <row r="45" spans="1:12" x14ac:dyDescent="0.3">
      <c r="A45" s="554" t="s">
        <v>23</v>
      </c>
      <c r="B45" s="2039" t="s">
        <v>549</v>
      </c>
      <c r="C45" s="2039"/>
      <c r="D45" s="2146"/>
      <c r="E45" s="159">
        <f t="shared" ref="E45:L45" si="74">SUM(E46:E46)</f>
        <v>0</v>
      </c>
      <c r="F45" s="942">
        <f t="shared" si="74"/>
        <v>0</v>
      </c>
      <c r="G45" s="81">
        <f t="shared" si="74"/>
        <v>0</v>
      </c>
      <c r="H45" s="822">
        <f t="shared" si="74"/>
        <v>0</v>
      </c>
      <c r="I45" s="81">
        <f t="shared" si="74"/>
        <v>0</v>
      </c>
      <c r="J45" s="822">
        <f t="shared" si="74"/>
        <v>0</v>
      </c>
      <c r="K45" s="81">
        <f t="shared" si="74"/>
        <v>0</v>
      </c>
      <c r="L45" s="1736">
        <f t="shared" si="74"/>
        <v>0</v>
      </c>
    </row>
    <row r="46" spans="1:12" ht="27" x14ac:dyDescent="0.3">
      <c r="A46" s="555"/>
      <c r="B46" s="332" t="s">
        <v>432</v>
      </c>
      <c r="C46" s="330" t="s">
        <v>548</v>
      </c>
      <c r="D46" s="1146" t="s">
        <v>547</v>
      </c>
      <c r="E46" s="170">
        <v>0</v>
      </c>
      <c r="F46" s="388">
        <v>0</v>
      </c>
      <c r="G46" s="82">
        <v>0</v>
      </c>
      <c r="H46" s="826">
        <v>0</v>
      </c>
      <c r="I46" s="82">
        <v>0</v>
      </c>
      <c r="J46" s="826"/>
      <c r="K46" s="82"/>
      <c r="L46" s="1770"/>
    </row>
    <row r="47" spans="1:12" x14ac:dyDescent="0.3">
      <c r="A47" s="554" t="s">
        <v>25</v>
      </c>
      <c r="B47" s="2039" t="s">
        <v>24</v>
      </c>
      <c r="C47" s="2039"/>
      <c r="D47" s="2146"/>
      <c r="E47" s="159">
        <f t="shared" ref="E47:F47" si="75">SUM(E48:E48)</f>
        <v>0</v>
      </c>
      <c r="F47" s="942">
        <f t="shared" si="75"/>
        <v>0</v>
      </c>
      <c r="G47" s="81">
        <v>200</v>
      </c>
      <c r="H47" s="822">
        <v>200</v>
      </c>
      <c r="I47" s="81">
        <v>200</v>
      </c>
      <c r="J47" s="822">
        <v>200</v>
      </c>
      <c r="K47" s="81">
        <v>200</v>
      </c>
      <c r="L47" s="1736">
        <f>SUM(L48)</f>
        <v>0</v>
      </c>
    </row>
    <row r="48" spans="1:12" ht="15.6" customHeight="1" x14ac:dyDescent="0.3">
      <c r="A48" s="550"/>
      <c r="B48" s="332" t="s">
        <v>432</v>
      </c>
      <c r="C48" s="332" t="s">
        <v>550</v>
      </c>
      <c r="D48" s="1395" t="s">
        <v>242</v>
      </c>
      <c r="E48" s="170">
        <v>0</v>
      </c>
      <c r="F48" s="388">
        <v>0</v>
      </c>
      <c r="G48" s="217">
        <v>200</v>
      </c>
      <c r="H48" s="825">
        <v>200</v>
      </c>
      <c r="I48" s="217">
        <v>200</v>
      </c>
      <c r="J48" s="825">
        <v>200</v>
      </c>
      <c r="K48" s="217">
        <v>200</v>
      </c>
      <c r="L48" s="1769"/>
    </row>
    <row r="49" spans="1:13" x14ac:dyDescent="0.3">
      <c r="A49" s="554" t="s">
        <v>249</v>
      </c>
      <c r="B49" s="2039" t="s">
        <v>26</v>
      </c>
      <c r="C49" s="2040"/>
      <c r="D49" s="2041"/>
      <c r="E49" s="159">
        <f t="shared" ref="E49:F49" si="76">SUM(E50:E51)</f>
        <v>3699.18</v>
      </c>
      <c r="F49" s="942">
        <f t="shared" si="76"/>
        <v>3671.15</v>
      </c>
      <c r="G49" s="81">
        <f t="shared" ref="G49:H49" si="77">SUM(G50:G51)</f>
        <v>3236</v>
      </c>
      <c r="H49" s="822">
        <f t="shared" si="77"/>
        <v>3236</v>
      </c>
      <c r="I49" s="81">
        <f t="shared" ref="I49:L49" si="78">SUM(I50:I52)</f>
        <v>3236</v>
      </c>
      <c r="J49" s="822">
        <f t="shared" si="78"/>
        <v>3236</v>
      </c>
      <c r="K49" s="81">
        <f t="shared" si="78"/>
        <v>3236</v>
      </c>
      <c r="L49" s="1736">
        <f t="shared" si="78"/>
        <v>0</v>
      </c>
    </row>
    <row r="50" spans="1:13" ht="21.75" customHeight="1" x14ac:dyDescent="0.3">
      <c r="A50" s="671"/>
      <c r="B50" s="847" t="s">
        <v>426</v>
      </c>
      <c r="C50" s="332" t="s">
        <v>493</v>
      </c>
      <c r="D50" s="31" t="s">
        <v>107</v>
      </c>
      <c r="E50" s="999">
        <v>0</v>
      </c>
      <c r="F50" s="929">
        <v>0</v>
      </c>
      <c r="G50" s="220">
        <v>36</v>
      </c>
      <c r="H50" s="783">
        <v>36</v>
      </c>
      <c r="I50" s="220">
        <v>36</v>
      </c>
      <c r="J50" s="783">
        <v>36</v>
      </c>
      <c r="K50" s="220">
        <v>36</v>
      </c>
      <c r="L50" s="1771"/>
    </row>
    <row r="51" spans="1:13" s="908" customFormat="1" ht="29.25" customHeight="1" x14ac:dyDescent="0.3">
      <c r="A51" s="906"/>
      <c r="B51" s="332" t="s">
        <v>458</v>
      </c>
      <c r="C51" s="907">
        <v>641</v>
      </c>
      <c r="D51" s="76" t="s">
        <v>803</v>
      </c>
      <c r="E51" s="182">
        <v>3699.18</v>
      </c>
      <c r="F51" s="396">
        <v>3671.15</v>
      </c>
      <c r="G51" s="119">
        <v>3200</v>
      </c>
      <c r="H51" s="699">
        <v>3200</v>
      </c>
      <c r="I51" s="119">
        <v>2430</v>
      </c>
      <c r="J51" s="699">
        <v>2430</v>
      </c>
      <c r="K51" s="119">
        <v>2430</v>
      </c>
      <c r="L51" s="1743"/>
    </row>
    <row r="52" spans="1:13" s="908" customFormat="1" ht="29.25" customHeight="1" x14ac:dyDescent="0.3">
      <c r="A52" s="906"/>
      <c r="B52" s="332" t="s">
        <v>458</v>
      </c>
      <c r="C52" s="907" t="s">
        <v>804</v>
      </c>
      <c r="D52" s="76" t="s">
        <v>802</v>
      </c>
      <c r="E52" s="182">
        <v>0</v>
      </c>
      <c r="F52" s="396">
        <v>0</v>
      </c>
      <c r="G52" s="119">
        <v>0</v>
      </c>
      <c r="H52" s="699">
        <v>0</v>
      </c>
      <c r="I52" s="119">
        <v>770</v>
      </c>
      <c r="J52" s="699">
        <v>770</v>
      </c>
      <c r="K52" s="119">
        <v>770</v>
      </c>
      <c r="L52" s="1743"/>
    </row>
    <row r="53" spans="1:13" ht="15" thickBot="1" x14ac:dyDescent="0.35">
      <c r="A53" s="1426" t="s">
        <v>266</v>
      </c>
      <c r="B53" s="2153" t="s">
        <v>487</v>
      </c>
      <c r="C53" s="2154"/>
      <c r="D53" s="2155"/>
      <c r="E53" s="1427">
        <v>0</v>
      </c>
      <c r="F53" s="1428">
        <v>0</v>
      </c>
      <c r="G53" s="1429">
        <v>0</v>
      </c>
      <c r="H53" s="1430">
        <v>0</v>
      </c>
      <c r="I53" s="1429">
        <v>0</v>
      </c>
      <c r="J53" s="1430">
        <v>0</v>
      </c>
      <c r="K53" s="1429">
        <v>0</v>
      </c>
      <c r="L53" s="1772">
        <v>0</v>
      </c>
      <c r="M53" s="61"/>
    </row>
    <row r="54" spans="1:13" s="360" customFormat="1" ht="12.6" thickTop="1" x14ac:dyDescent="0.25">
      <c r="G54" s="428"/>
      <c r="H54" s="428"/>
      <c r="I54" s="428"/>
      <c r="J54" s="428"/>
      <c r="K54" s="428"/>
      <c r="L54" s="428"/>
    </row>
    <row r="55" spans="1:13" s="211" customFormat="1" ht="18.600000000000001" thickBot="1" x14ac:dyDescent="0.4">
      <c r="A55" s="1972" t="s">
        <v>325</v>
      </c>
      <c r="B55" s="1973"/>
      <c r="C55" s="1973"/>
      <c r="D55" s="1973"/>
      <c r="E55" s="2137"/>
      <c r="F55" s="2137"/>
      <c r="G55" s="427"/>
      <c r="H55" s="427"/>
      <c r="I55" s="427"/>
      <c r="J55" s="427"/>
      <c r="K55" s="427"/>
      <c r="L55" s="427"/>
    </row>
    <row r="56" spans="1:13" ht="70.5" customHeight="1" thickTop="1" x14ac:dyDescent="0.3">
      <c r="A56" s="2142" t="s">
        <v>328</v>
      </c>
      <c r="B56" s="1975" t="s">
        <v>327</v>
      </c>
      <c r="C56" s="1976"/>
      <c r="D56" s="2152" t="s">
        <v>2</v>
      </c>
      <c r="E56" s="467" t="s">
        <v>468</v>
      </c>
      <c r="F56" s="1321" t="s">
        <v>799</v>
      </c>
      <c r="G56" s="468" t="s">
        <v>778</v>
      </c>
      <c r="H56" s="775" t="s">
        <v>782</v>
      </c>
      <c r="I56" s="468" t="s">
        <v>783</v>
      </c>
      <c r="J56" s="775" t="s">
        <v>828</v>
      </c>
      <c r="K56" s="900" t="s">
        <v>839</v>
      </c>
      <c r="L56" s="1699" t="s">
        <v>840</v>
      </c>
    </row>
    <row r="57" spans="1:13" ht="18" customHeight="1" thickBot="1" x14ac:dyDescent="0.35">
      <c r="A57" s="2143"/>
      <c r="B57" s="1977"/>
      <c r="C57" s="1978"/>
      <c r="D57" s="2129"/>
      <c r="E57" s="149" t="s">
        <v>4</v>
      </c>
      <c r="F57" s="145" t="s">
        <v>4</v>
      </c>
      <c r="G57" s="241" t="s">
        <v>4</v>
      </c>
      <c r="H57" s="784" t="s">
        <v>4</v>
      </c>
      <c r="I57" s="241" t="s">
        <v>4</v>
      </c>
      <c r="J57" s="784" t="s">
        <v>4</v>
      </c>
      <c r="K57" s="241" t="s">
        <v>4</v>
      </c>
      <c r="L57" s="1750" t="s">
        <v>4</v>
      </c>
    </row>
    <row r="58" spans="1:13" s="211" customFormat="1" ht="16.95" customHeight="1" thickTop="1" thickBot="1" x14ac:dyDescent="0.35">
      <c r="A58" s="2027" t="s">
        <v>325</v>
      </c>
      <c r="B58" s="2138"/>
      <c r="C58" s="2138"/>
      <c r="D58" s="2138"/>
      <c r="E58" s="193">
        <f t="shared" ref="E58:F58" si="79">SUM(E59,E63,E65)</f>
        <v>0</v>
      </c>
      <c r="F58" s="949">
        <f t="shared" si="79"/>
        <v>0</v>
      </c>
      <c r="G58" s="194">
        <f t="shared" ref="G58:H58" si="80">SUM(G59,G63,G65)</f>
        <v>6000</v>
      </c>
      <c r="H58" s="759">
        <f t="shared" si="80"/>
        <v>6000</v>
      </c>
      <c r="I58" s="194">
        <f t="shared" ref="I58" si="81">SUM(I59,I63,I65)</f>
        <v>6000</v>
      </c>
      <c r="J58" s="759">
        <f t="shared" ref="J58" si="82">SUM(J59,J63,J65)</f>
        <v>6000</v>
      </c>
      <c r="K58" s="194">
        <f t="shared" ref="K58" si="83">SUM(K59,K63,K65)</f>
        <v>6000</v>
      </c>
      <c r="L58" s="1766">
        <f t="shared" ref="L58" si="84">SUM(L59,L63,L65)</f>
        <v>0</v>
      </c>
    </row>
    <row r="59" spans="1:13" ht="15" thickTop="1" x14ac:dyDescent="0.3">
      <c r="A59" s="840" t="s">
        <v>249</v>
      </c>
      <c r="B59" s="2132" t="s">
        <v>26</v>
      </c>
      <c r="C59" s="2133"/>
      <c r="D59" s="2133"/>
      <c r="E59" s="169">
        <f t="shared" ref="E59" si="85">SUM(E62)</f>
        <v>0</v>
      </c>
      <c r="F59" s="959">
        <f>SUM(F60)</f>
        <v>0</v>
      </c>
      <c r="G59" s="85">
        <f t="shared" ref="G59:J59" si="86">SUM(G60:G61)</f>
        <v>6000</v>
      </c>
      <c r="H59" s="1220">
        <f t="shared" si="86"/>
        <v>6000</v>
      </c>
      <c r="I59" s="85">
        <f t="shared" si="86"/>
        <v>6000</v>
      </c>
      <c r="J59" s="1220">
        <f t="shared" si="86"/>
        <v>6000</v>
      </c>
      <c r="K59" s="85">
        <f t="shared" ref="K59" si="87">SUM(K60:K61)</f>
        <v>6000</v>
      </c>
      <c r="L59" s="1739">
        <f t="shared" ref="L59" si="88">SUM(L60:L61)</f>
        <v>0</v>
      </c>
    </row>
    <row r="60" spans="1:13" ht="44.25" customHeight="1" x14ac:dyDescent="0.3">
      <c r="A60" s="723"/>
      <c r="B60" s="716" t="s">
        <v>458</v>
      </c>
      <c r="C60" s="718">
        <v>716</v>
      </c>
      <c r="D60" s="1393" t="s">
        <v>651</v>
      </c>
      <c r="E60" s="183">
        <v>0</v>
      </c>
      <c r="F60" s="934">
        <v>0</v>
      </c>
      <c r="G60" s="503">
        <v>6000</v>
      </c>
      <c r="H60" s="700">
        <v>6000</v>
      </c>
      <c r="I60" s="503">
        <v>6000</v>
      </c>
      <c r="J60" s="700">
        <v>6000</v>
      </c>
      <c r="K60" s="503">
        <v>6000</v>
      </c>
      <c r="L60" s="1767"/>
    </row>
    <row r="61" spans="1:13" ht="42" customHeight="1" x14ac:dyDescent="0.3">
      <c r="A61" s="787"/>
      <c r="B61" s="716" t="s">
        <v>458</v>
      </c>
      <c r="C61" s="718">
        <v>713.71699999999998</v>
      </c>
      <c r="D61" s="1393" t="s">
        <v>867</v>
      </c>
      <c r="E61" s="183">
        <v>0</v>
      </c>
      <c r="F61" s="934">
        <v>0</v>
      </c>
      <c r="G61" s="503">
        <v>0</v>
      </c>
      <c r="H61" s="700">
        <v>0</v>
      </c>
      <c r="I61" s="503">
        <v>0</v>
      </c>
      <c r="J61" s="700">
        <v>0</v>
      </c>
      <c r="K61" s="503">
        <v>0</v>
      </c>
      <c r="L61" s="1767"/>
    </row>
    <row r="62" spans="1:13" ht="27.6" customHeight="1" x14ac:dyDescent="0.3">
      <c r="A62" s="545"/>
      <c r="B62" s="332" t="s">
        <v>458</v>
      </c>
      <c r="C62" s="333" t="s">
        <v>321</v>
      </c>
      <c r="D62" s="34" t="s">
        <v>303</v>
      </c>
      <c r="E62" s="170">
        <v>0</v>
      </c>
      <c r="F62" s="388">
        <v>0</v>
      </c>
      <c r="G62" s="82">
        <v>0</v>
      </c>
      <c r="H62" s="826">
        <v>0</v>
      </c>
      <c r="I62" s="82">
        <v>0</v>
      </c>
      <c r="J62" s="826">
        <v>0</v>
      </c>
      <c r="K62" s="82">
        <v>0</v>
      </c>
      <c r="L62" s="1770"/>
    </row>
    <row r="63" spans="1:13" x14ac:dyDescent="0.3">
      <c r="A63" s="546" t="s">
        <v>266</v>
      </c>
      <c r="B63" s="2146" t="s">
        <v>487</v>
      </c>
      <c r="C63" s="2147"/>
      <c r="D63" s="2147"/>
      <c r="E63" s="159">
        <f t="shared" ref="E63:L63" si="89">SUM(E64)</f>
        <v>0</v>
      </c>
      <c r="F63" s="942">
        <f t="shared" si="89"/>
        <v>0</v>
      </c>
      <c r="G63" s="81">
        <f t="shared" si="89"/>
        <v>0</v>
      </c>
      <c r="H63" s="822">
        <f t="shared" si="89"/>
        <v>0</v>
      </c>
      <c r="I63" s="81">
        <f t="shared" si="89"/>
        <v>0</v>
      </c>
      <c r="J63" s="822">
        <f t="shared" si="89"/>
        <v>0</v>
      </c>
      <c r="K63" s="81">
        <f t="shared" si="89"/>
        <v>0</v>
      </c>
      <c r="L63" s="1736">
        <f t="shared" si="89"/>
        <v>0</v>
      </c>
      <c r="M63" s="61"/>
    </row>
    <row r="64" spans="1:13" ht="40.5" customHeight="1" x14ac:dyDescent="0.3">
      <c r="A64" s="547"/>
      <c r="B64" s="460" t="s">
        <v>458</v>
      </c>
      <c r="C64" s="670" t="s">
        <v>633</v>
      </c>
      <c r="D64" s="34" t="s">
        <v>632</v>
      </c>
      <c r="E64" s="1311">
        <v>0</v>
      </c>
      <c r="F64" s="389">
        <v>0</v>
      </c>
      <c r="G64" s="87">
        <v>0</v>
      </c>
      <c r="H64" s="1396">
        <v>0</v>
      </c>
      <c r="I64" s="87">
        <v>0</v>
      </c>
      <c r="J64" s="1396">
        <v>0</v>
      </c>
      <c r="K64" s="87">
        <v>0</v>
      </c>
      <c r="L64" s="1773"/>
      <c r="M64" s="24"/>
    </row>
    <row r="65" spans="1:12" x14ac:dyDescent="0.3">
      <c r="A65" s="546" t="s">
        <v>384</v>
      </c>
      <c r="B65" s="2076" t="s">
        <v>7</v>
      </c>
      <c r="C65" s="2145"/>
      <c r="D65" s="2145"/>
      <c r="E65" s="159">
        <f t="shared" ref="E65:L65" si="90">SUM(E66)</f>
        <v>0</v>
      </c>
      <c r="F65" s="942">
        <f t="shared" si="90"/>
        <v>0</v>
      </c>
      <c r="G65" s="81">
        <f t="shared" si="90"/>
        <v>0</v>
      </c>
      <c r="H65" s="822">
        <f t="shared" si="90"/>
        <v>0</v>
      </c>
      <c r="I65" s="81">
        <f t="shared" si="90"/>
        <v>0</v>
      </c>
      <c r="J65" s="822">
        <f t="shared" si="90"/>
        <v>0</v>
      </c>
      <c r="K65" s="81">
        <f t="shared" si="90"/>
        <v>0</v>
      </c>
      <c r="L65" s="1736">
        <f t="shared" si="90"/>
        <v>0</v>
      </c>
    </row>
    <row r="66" spans="1:12" ht="55.95" customHeight="1" thickBot="1" x14ac:dyDescent="0.35">
      <c r="A66" s="1431"/>
      <c r="B66" s="1432" t="s">
        <v>458</v>
      </c>
      <c r="C66" s="1433">
        <v>713</v>
      </c>
      <c r="D66" s="1434" t="s">
        <v>383</v>
      </c>
      <c r="E66" s="1435">
        <v>0</v>
      </c>
      <c r="F66" s="1436">
        <v>0</v>
      </c>
      <c r="G66" s="1437">
        <v>0</v>
      </c>
      <c r="H66" s="1438">
        <v>0</v>
      </c>
      <c r="I66" s="1437">
        <v>0</v>
      </c>
      <c r="J66" s="1438">
        <v>0</v>
      </c>
      <c r="K66" s="1437">
        <v>0</v>
      </c>
      <c r="L66" s="1774"/>
    </row>
    <row r="67" spans="1:12" ht="15" thickTop="1" x14ac:dyDescent="0.3"/>
  </sheetData>
  <mergeCells count="43">
    <mergeCell ref="B65:D65"/>
    <mergeCell ref="B63:D63"/>
    <mergeCell ref="A22:A23"/>
    <mergeCell ref="B22:C23"/>
    <mergeCell ref="D22:D23"/>
    <mergeCell ref="A24:D24"/>
    <mergeCell ref="D56:D57"/>
    <mergeCell ref="A55:F55"/>
    <mergeCell ref="B53:D53"/>
    <mergeCell ref="B49:D49"/>
    <mergeCell ref="B45:D45"/>
    <mergeCell ref="B47:D47"/>
    <mergeCell ref="B43:D43"/>
    <mergeCell ref="B31:D31"/>
    <mergeCell ref="B29:D29"/>
    <mergeCell ref="B25:D25"/>
    <mergeCell ref="A7:D7"/>
    <mergeCell ref="B59:D59"/>
    <mergeCell ref="B4:C6"/>
    <mergeCell ref="B17:D17"/>
    <mergeCell ref="B18:D18"/>
    <mergeCell ref="A21:F21"/>
    <mergeCell ref="A58:D58"/>
    <mergeCell ref="B8:D8"/>
    <mergeCell ref="B9:D9"/>
    <mergeCell ref="B10:D10"/>
    <mergeCell ref="B15:D15"/>
    <mergeCell ref="B16:D16"/>
    <mergeCell ref="A56:A57"/>
    <mergeCell ref="B56:C57"/>
    <mergeCell ref="B19:D19"/>
    <mergeCell ref="J4:J5"/>
    <mergeCell ref="L4:L5"/>
    <mergeCell ref="K4:K5"/>
    <mergeCell ref="A1:D1"/>
    <mergeCell ref="A3:D3"/>
    <mergeCell ref="A2:L2"/>
    <mergeCell ref="I4:I5"/>
    <mergeCell ref="D4:D6"/>
    <mergeCell ref="F4:F5"/>
    <mergeCell ref="E4:E5"/>
    <mergeCell ref="G4:G5"/>
    <mergeCell ref="H4:H5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zoomScaleNormal="100" zoomScaleSheetLayoutView="100" workbookViewId="0">
      <pane xSplit="4" topLeftCell="E1" activePane="topRight" state="frozen"/>
      <selection activeCell="A19" sqref="A19"/>
      <selection pane="topRight" activeCell="H5" sqref="H5:H6"/>
    </sheetView>
  </sheetViews>
  <sheetFormatPr defaultRowHeight="14.4" x14ac:dyDescent="0.3"/>
  <cols>
    <col min="1" max="1" width="6.5546875" customWidth="1"/>
    <col min="2" max="3" width="8" customWidth="1"/>
    <col min="4" max="4" width="31.88671875" customWidth="1"/>
    <col min="5" max="5" width="13.33203125" customWidth="1"/>
    <col min="6" max="6" width="13.33203125" style="101" customWidth="1"/>
    <col min="7" max="7" width="15" customWidth="1"/>
    <col min="8" max="8" width="14.88671875" customWidth="1"/>
    <col min="9" max="11" width="14.6640625" customWidth="1"/>
    <col min="12" max="12" width="13.109375" style="1" customWidth="1"/>
    <col min="13" max="13" width="9.88671875" bestFit="1" customWidth="1"/>
    <col min="15" max="15" width="9.88671875" bestFit="1" customWidth="1"/>
  </cols>
  <sheetData>
    <row r="1" spans="1:15" ht="17.399999999999999" x14ac:dyDescent="0.3">
      <c r="A1" s="2181" t="s">
        <v>263</v>
      </c>
      <c r="B1" s="2181"/>
      <c r="C1" s="2182"/>
      <c r="D1" s="2182"/>
    </row>
    <row r="2" spans="1:15" s="101" customFormat="1" ht="15" thickBot="1" x14ac:dyDescent="0.35">
      <c r="L2" s="1"/>
    </row>
    <row r="3" spans="1:15" ht="33.7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1108"/>
      <c r="N3" s="147"/>
      <c r="O3" s="147"/>
    </row>
    <row r="4" spans="1:15" ht="83.25" customHeight="1" thickTop="1" x14ac:dyDescent="0.4">
      <c r="A4" s="2183" t="s">
        <v>381</v>
      </c>
      <c r="B4" s="2184"/>
      <c r="C4" s="2184"/>
      <c r="D4" s="2184"/>
      <c r="E4" s="421" t="s">
        <v>468</v>
      </c>
      <c r="F4" s="1399" t="s">
        <v>799</v>
      </c>
      <c r="G4" s="422" t="s">
        <v>778</v>
      </c>
      <c r="H4" s="754" t="s">
        <v>782</v>
      </c>
      <c r="I4" s="422" t="s">
        <v>783</v>
      </c>
      <c r="J4" s="754" t="s">
        <v>828</v>
      </c>
      <c r="K4" s="900" t="s">
        <v>839</v>
      </c>
      <c r="L4" s="1699" t="s">
        <v>840</v>
      </c>
    </row>
    <row r="5" spans="1:15" ht="23.4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331</v>
      </c>
      <c r="F5" s="2059" t="s">
        <v>331</v>
      </c>
      <c r="G5" s="2185" t="s">
        <v>331</v>
      </c>
      <c r="H5" s="2116" t="s">
        <v>331</v>
      </c>
      <c r="I5" s="2118" t="s">
        <v>331</v>
      </c>
      <c r="J5" s="2116" t="s">
        <v>331</v>
      </c>
      <c r="K5" s="2118" t="s">
        <v>331</v>
      </c>
      <c r="L5" s="2065" t="s">
        <v>331</v>
      </c>
    </row>
    <row r="6" spans="1:15" ht="39.75" customHeight="1" x14ac:dyDescent="0.3">
      <c r="A6" s="521" t="s">
        <v>1</v>
      </c>
      <c r="B6" s="2001"/>
      <c r="C6" s="2002"/>
      <c r="D6" s="2006"/>
      <c r="E6" s="2106"/>
      <c r="F6" s="2105"/>
      <c r="G6" s="2185"/>
      <c r="H6" s="2117"/>
      <c r="I6" s="2119"/>
      <c r="J6" s="2117"/>
      <c r="K6" s="2119"/>
      <c r="L6" s="2115"/>
    </row>
    <row r="7" spans="1:15" ht="19.5" customHeight="1" thickBot="1" x14ac:dyDescent="0.35">
      <c r="A7" s="522" t="s">
        <v>405</v>
      </c>
      <c r="B7" s="2003"/>
      <c r="C7" s="2004"/>
      <c r="D7" s="2007"/>
      <c r="E7" s="410" t="s">
        <v>4</v>
      </c>
      <c r="F7" s="412" t="s">
        <v>4</v>
      </c>
      <c r="G7" s="1482" t="s">
        <v>365</v>
      </c>
      <c r="H7" s="860" t="s">
        <v>4</v>
      </c>
      <c r="I7" s="413" t="s">
        <v>4</v>
      </c>
      <c r="J7" s="860" t="s">
        <v>4</v>
      </c>
      <c r="K7" s="413" t="s">
        <v>4</v>
      </c>
      <c r="L7" s="1700" t="s">
        <v>4</v>
      </c>
    </row>
    <row r="8" spans="1:15" ht="16.8" thickTop="1" thickBot="1" x14ac:dyDescent="0.35">
      <c r="A8" s="2030" t="s">
        <v>27</v>
      </c>
      <c r="B8" s="2031"/>
      <c r="C8" s="2031"/>
      <c r="D8" s="2031"/>
      <c r="E8" s="283">
        <f>SUM(E9,E10,E11,E12,E15)</f>
        <v>184062.61</v>
      </c>
      <c r="F8" s="386">
        <f>SUM(F10,F11,F12,F15,F17,F19)</f>
        <v>580649.31999999995</v>
      </c>
      <c r="G8" s="156">
        <f>SUM(G9,G10,G11,G12,G15)</f>
        <v>174510</v>
      </c>
      <c r="H8" s="542">
        <f>SUM(H9,H10,H11,H12,H15)</f>
        <v>199510</v>
      </c>
      <c r="I8" s="156">
        <f>SUM(I9,I10,I11,I12,I15)</f>
        <v>199510</v>
      </c>
      <c r="J8" s="542">
        <f>SUM(J9,J10,J11,J12,J15)</f>
        <v>205483</v>
      </c>
      <c r="K8" s="156">
        <f>SUM(K9,K10,K11,K12,K15)</f>
        <v>185483</v>
      </c>
      <c r="L8" s="1727">
        <f>SUM(L9:L12,L15)</f>
        <v>-20000</v>
      </c>
    </row>
    <row r="9" spans="1:15" s="110" customFormat="1" ht="15" thickTop="1" x14ac:dyDescent="0.3">
      <c r="A9" s="581" t="s">
        <v>28</v>
      </c>
      <c r="B9" s="2163" t="s">
        <v>29</v>
      </c>
      <c r="C9" s="2164"/>
      <c r="D9" s="2164"/>
      <c r="E9" s="1025">
        <f t="shared" ref="E9:F9" si="0">SUM(E26)</f>
        <v>2195.2800000000002</v>
      </c>
      <c r="F9" s="387">
        <f t="shared" si="0"/>
        <v>0</v>
      </c>
      <c r="G9" s="157">
        <f t="shared" ref="G9:H9" si="1">SUM(G26)</f>
        <v>0</v>
      </c>
      <c r="H9" s="696">
        <f t="shared" si="1"/>
        <v>0</v>
      </c>
      <c r="I9" s="157">
        <f t="shared" ref="I9" si="2">SUM(I26)</f>
        <v>0</v>
      </c>
      <c r="J9" s="696">
        <f t="shared" ref="J9" si="3">SUM(J26)</f>
        <v>0</v>
      </c>
      <c r="K9" s="157">
        <f t="shared" ref="K9" si="4">SUM(K26)</f>
        <v>0</v>
      </c>
      <c r="L9" s="1728">
        <f t="shared" ref="L9" si="5">SUM(L26)</f>
        <v>0</v>
      </c>
    </row>
    <row r="10" spans="1:15" s="110" customFormat="1" x14ac:dyDescent="0.3">
      <c r="A10" s="1486" t="s">
        <v>31</v>
      </c>
      <c r="B10" s="2166" t="s">
        <v>241</v>
      </c>
      <c r="C10" s="2165"/>
      <c r="D10" s="2165"/>
      <c r="E10" s="1409">
        <f t="shared" ref="E10:I10" si="6">SUM(E28,E67,E89)</f>
        <v>53936.23</v>
      </c>
      <c r="F10" s="1401">
        <f t="shared" si="6"/>
        <v>43671.899999999994</v>
      </c>
      <c r="G10" s="1413">
        <f t="shared" si="6"/>
        <v>34410</v>
      </c>
      <c r="H10" s="1405">
        <f t="shared" si="6"/>
        <v>59410</v>
      </c>
      <c r="I10" s="1413">
        <f t="shared" si="6"/>
        <v>59410</v>
      </c>
      <c r="J10" s="1405">
        <v>59410</v>
      </c>
      <c r="K10" s="1413">
        <v>39410</v>
      </c>
      <c r="L10" s="1762">
        <f t="shared" ref="L10" si="7">SUM(L28,L67,L89)</f>
        <v>-20000</v>
      </c>
    </row>
    <row r="11" spans="1:15" s="110" customFormat="1" x14ac:dyDescent="0.3">
      <c r="A11" s="1486" t="s">
        <v>31</v>
      </c>
      <c r="B11" s="1128" t="s">
        <v>422</v>
      </c>
      <c r="C11" s="1127"/>
      <c r="D11" s="1127"/>
      <c r="E11" s="1409">
        <f>SUM(E35)</f>
        <v>24307.239999999998</v>
      </c>
      <c r="F11" s="1401">
        <f>SUM(F35)</f>
        <v>26886.080000000002</v>
      </c>
      <c r="G11" s="1413">
        <f t="shared" ref="G11:H11" si="8">SUM(G35)</f>
        <v>28400</v>
      </c>
      <c r="H11" s="1405">
        <f t="shared" si="8"/>
        <v>28400</v>
      </c>
      <c r="I11" s="1413">
        <f t="shared" ref="I11" si="9">SUM(I35)</f>
        <v>28400</v>
      </c>
      <c r="J11" s="1405">
        <f t="shared" ref="J11:L11" si="10">SUM(J35)</f>
        <v>28400</v>
      </c>
      <c r="K11" s="1413">
        <f t="shared" ref="K11" si="11">SUM(K35)</f>
        <v>28400</v>
      </c>
      <c r="L11" s="1762">
        <f t="shared" si="10"/>
        <v>0</v>
      </c>
    </row>
    <row r="12" spans="1:15" s="110" customFormat="1" x14ac:dyDescent="0.3">
      <c r="A12" s="525" t="s">
        <v>32</v>
      </c>
      <c r="B12" s="2134" t="s">
        <v>33</v>
      </c>
      <c r="C12" s="2136"/>
      <c r="D12" s="2136"/>
      <c r="E12" s="278">
        <f t="shared" ref="E12" si="12">SUM(E13:E14)</f>
        <v>20367.310000000001</v>
      </c>
      <c r="F12" s="153">
        <f t="shared" ref="F12" si="13">SUM(F13:F14)</f>
        <v>19764.669999999998</v>
      </c>
      <c r="G12" s="161">
        <f t="shared" ref="G12:H12" si="14">SUM(G13:G14)</f>
        <v>25200</v>
      </c>
      <c r="H12" s="697">
        <f t="shared" si="14"/>
        <v>25200</v>
      </c>
      <c r="I12" s="161">
        <f t="shared" ref="I12" si="15">SUM(I13:I14)</f>
        <v>25200</v>
      </c>
      <c r="J12" s="697">
        <f t="shared" ref="J12:L12" si="16">SUM(J13:J14)</f>
        <v>28200</v>
      </c>
      <c r="K12" s="161">
        <f t="shared" ref="K12" si="17">SUM(K13:K14)</f>
        <v>28200</v>
      </c>
      <c r="L12" s="1775">
        <f t="shared" si="16"/>
        <v>0</v>
      </c>
    </row>
    <row r="13" spans="1:15" s="110" customFormat="1" x14ac:dyDescent="0.3">
      <c r="A13" s="525" t="s">
        <v>322</v>
      </c>
      <c r="B13" s="45"/>
      <c r="C13" s="229">
        <v>1</v>
      </c>
      <c r="D13" s="230" t="s">
        <v>256</v>
      </c>
      <c r="E13" s="1465">
        <f t="shared" ref="E13:F13" si="18">SUM(E40,E69)</f>
        <v>17944.810000000001</v>
      </c>
      <c r="F13" s="1451">
        <f t="shared" si="18"/>
        <v>16748.71</v>
      </c>
      <c r="G13" s="1483">
        <f>SUM(G40,G68)</f>
        <v>22100</v>
      </c>
      <c r="H13" s="1448">
        <f>SUM(H40,H68)</f>
        <v>22100</v>
      </c>
      <c r="I13" s="1483">
        <f>SUM(I40,I68)</f>
        <v>22100</v>
      </c>
      <c r="J13" s="1448">
        <f>SUM(J40,J68)</f>
        <v>25100</v>
      </c>
      <c r="K13" s="1483">
        <f>SUM(K40,K68)</f>
        <v>25100</v>
      </c>
      <c r="L13" s="1776">
        <f>SUM(L40,L69)</f>
        <v>0</v>
      </c>
    </row>
    <row r="14" spans="1:15" s="110" customFormat="1" ht="17.25" customHeight="1" x14ac:dyDescent="0.3">
      <c r="A14" s="602" t="s">
        <v>323</v>
      </c>
      <c r="B14" s="1123"/>
      <c r="C14" s="196">
        <v>2</v>
      </c>
      <c r="D14" s="231" t="s">
        <v>255</v>
      </c>
      <c r="E14" s="1465">
        <f>SUM(E47)</f>
        <v>2422.5</v>
      </c>
      <c r="F14" s="1451">
        <f>SUM(F47)</f>
        <v>3015.96</v>
      </c>
      <c r="G14" s="1483">
        <f t="shared" ref="G14:H14" si="19">SUM(G47)</f>
        <v>3100</v>
      </c>
      <c r="H14" s="1448">
        <f t="shared" si="19"/>
        <v>3100</v>
      </c>
      <c r="I14" s="1483">
        <f t="shared" ref="I14" si="20">SUM(I47)</f>
        <v>3100</v>
      </c>
      <c r="J14" s="1448">
        <f t="shared" ref="J14:L14" si="21">SUM(J47)</f>
        <v>3100</v>
      </c>
      <c r="K14" s="1483">
        <f t="shared" ref="K14" si="22">SUM(K47)</f>
        <v>3100</v>
      </c>
      <c r="L14" s="1776">
        <f t="shared" si="21"/>
        <v>0</v>
      </c>
    </row>
    <row r="15" spans="1:15" s="110" customFormat="1" ht="16.2" customHeight="1" x14ac:dyDescent="0.3">
      <c r="A15" s="602" t="s">
        <v>270</v>
      </c>
      <c r="B15" s="2134" t="s">
        <v>34</v>
      </c>
      <c r="C15" s="2136"/>
      <c r="D15" s="2136"/>
      <c r="E15" s="278">
        <f t="shared" ref="E15:F15" si="23">SUM(E50,E71)</f>
        <v>83256.549999999988</v>
      </c>
      <c r="F15" s="153">
        <f t="shared" si="23"/>
        <v>70390.959999999992</v>
      </c>
      <c r="G15" s="161">
        <f t="shared" ref="G15:H15" si="24">SUM(G50,G71)</f>
        <v>86500</v>
      </c>
      <c r="H15" s="697">
        <f t="shared" si="24"/>
        <v>86500</v>
      </c>
      <c r="I15" s="161">
        <f t="shared" ref="I15" si="25">SUM(I50,I71)</f>
        <v>86500</v>
      </c>
      <c r="J15" s="697">
        <f t="shared" ref="J15" si="26">SUM(J50,J71)</f>
        <v>89473</v>
      </c>
      <c r="K15" s="161">
        <f t="shared" ref="K15" si="27">SUM(K50,K71)</f>
        <v>89473</v>
      </c>
      <c r="L15" s="1775">
        <f t="shared" ref="L15:L16" si="28">SUM(L50,L71)</f>
        <v>0</v>
      </c>
    </row>
    <row r="16" spans="1:15" s="110" customFormat="1" ht="15" customHeight="1" x14ac:dyDescent="0.3">
      <c r="A16" s="569" t="s">
        <v>35</v>
      </c>
      <c r="B16" s="13"/>
      <c r="C16" s="152">
        <v>1</v>
      </c>
      <c r="D16" s="14" t="s">
        <v>36</v>
      </c>
      <c r="E16" s="170">
        <f t="shared" ref="E16:F16" si="29">SUM(E51,E72)</f>
        <v>83256.549999999988</v>
      </c>
      <c r="F16" s="388">
        <f t="shared" si="29"/>
        <v>70390.959999999992</v>
      </c>
      <c r="G16" s="82">
        <f>SUM(G50,G71)</f>
        <v>86500</v>
      </c>
      <c r="H16" s="826">
        <f>SUM(H50,H71)</f>
        <v>86500</v>
      </c>
      <c r="I16" s="82">
        <f>SUM(I50,I71)</f>
        <v>86500</v>
      </c>
      <c r="J16" s="826">
        <f>SUM(J50,J71)</f>
        <v>89473</v>
      </c>
      <c r="K16" s="82">
        <f>SUM(K50,K71)</f>
        <v>89473</v>
      </c>
      <c r="L16" s="1770">
        <f t="shared" si="28"/>
        <v>0</v>
      </c>
    </row>
    <row r="17" spans="1:12" s="110" customFormat="1" ht="15.6" customHeight="1" x14ac:dyDescent="0.3">
      <c r="A17" s="625" t="s">
        <v>37</v>
      </c>
      <c r="B17" s="2134" t="s">
        <v>7</v>
      </c>
      <c r="C17" s="2165"/>
      <c r="D17" s="2165"/>
      <c r="E17" s="278">
        <f t="shared" ref="E17:F17" si="30">SUM(E58,E76)</f>
        <v>0</v>
      </c>
      <c r="F17" s="153">
        <f t="shared" si="30"/>
        <v>193329.71</v>
      </c>
      <c r="G17" s="161">
        <f t="shared" ref="G17:H17" si="31">SUM(G58,G76)</f>
        <v>0</v>
      </c>
      <c r="H17" s="697">
        <f t="shared" si="31"/>
        <v>0</v>
      </c>
      <c r="I17" s="161">
        <f t="shared" ref="I17" si="32">SUM(I58,I76)</f>
        <v>0</v>
      </c>
      <c r="J17" s="697">
        <f t="shared" ref="J17" si="33">SUM(J58,J76)</f>
        <v>0</v>
      </c>
      <c r="K17" s="161">
        <f t="shared" ref="K17" si="34">SUM(K58,K76)</f>
        <v>0</v>
      </c>
      <c r="L17" s="1775">
        <f t="shared" ref="L17:L18" si="35">SUM(L58,L76)</f>
        <v>0</v>
      </c>
    </row>
    <row r="18" spans="1:12" s="110" customFormat="1" ht="28.5" customHeight="1" x14ac:dyDescent="0.3">
      <c r="A18" s="626" t="s">
        <v>271</v>
      </c>
      <c r="B18" s="13"/>
      <c r="C18" s="152">
        <v>1</v>
      </c>
      <c r="D18" s="14" t="s">
        <v>38</v>
      </c>
      <c r="E18" s="170">
        <f t="shared" ref="E18:F18" si="36">SUM(E59,E77)</f>
        <v>0</v>
      </c>
      <c r="F18" s="388">
        <f t="shared" si="36"/>
        <v>193329.71</v>
      </c>
      <c r="G18" s="82">
        <f t="shared" ref="G18:H18" si="37">SUM(G59,G77)</f>
        <v>0</v>
      </c>
      <c r="H18" s="826">
        <f t="shared" si="37"/>
        <v>0</v>
      </c>
      <c r="I18" s="82">
        <f t="shared" ref="I18" si="38">SUM(I59,I77)</f>
        <v>0</v>
      </c>
      <c r="J18" s="826">
        <f t="shared" ref="J18" si="39">SUM(J59,J77)</f>
        <v>0</v>
      </c>
      <c r="K18" s="82">
        <f t="shared" ref="K18" si="40">SUM(K59,K77)</f>
        <v>0</v>
      </c>
      <c r="L18" s="1770">
        <f t="shared" si="35"/>
        <v>0</v>
      </c>
    </row>
    <row r="19" spans="1:12" s="110" customFormat="1" ht="28.5" customHeight="1" x14ac:dyDescent="0.3">
      <c r="A19" s="1488" t="s">
        <v>317</v>
      </c>
      <c r="B19" s="2169" t="s">
        <v>478</v>
      </c>
      <c r="C19" s="2170"/>
      <c r="D19" s="2170"/>
      <c r="E19" s="1466">
        <f t="shared" ref="E19" si="41">SUM(E20)</f>
        <v>0</v>
      </c>
      <c r="F19" s="1452">
        <f t="shared" ref="F19:L19" si="42">SUM(F20)</f>
        <v>226606</v>
      </c>
      <c r="G19" s="1484">
        <f t="shared" si="42"/>
        <v>0</v>
      </c>
      <c r="H19" s="1449">
        <f t="shared" si="42"/>
        <v>0</v>
      </c>
      <c r="I19" s="1484">
        <f t="shared" si="42"/>
        <v>0</v>
      </c>
      <c r="J19" s="1449">
        <f t="shared" si="42"/>
        <v>0</v>
      </c>
      <c r="K19" s="1484">
        <f t="shared" si="42"/>
        <v>0</v>
      </c>
      <c r="L19" s="1777">
        <f t="shared" si="42"/>
        <v>0</v>
      </c>
    </row>
    <row r="20" spans="1:12" s="110" customFormat="1" ht="20.25" customHeight="1" thickBot="1" x14ac:dyDescent="0.35">
      <c r="A20" s="1489" t="s">
        <v>318</v>
      </c>
      <c r="B20" s="2167" t="s">
        <v>479</v>
      </c>
      <c r="C20" s="2168"/>
      <c r="D20" s="2168"/>
      <c r="E20" s="1467">
        <f>SUM(E21)</f>
        <v>0</v>
      </c>
      <c r="F20" s="1453">
        <f>SUM(F82)</f>
        <v>226606</v>
      </c>
      <c r="G20" s="1485">
        <f t="shared" ref="G20:L20" si="43">SUM(G21:G21)</f>
        <v>0</v>
      </c>
      <c r="H20" s="1450">
        <f t="shared" si="43"/>
        <v>0</v>
      </c>
      <c r="I20" s="1485">
        <f t="shared" si="43"/>
        <v>0</v>
      </c>
      <c r="J20" s="1450">
        <f t="shared" si="43"/>
        <v>0</v>
      </c>
      <c r="K20" s="1485">
        <f t="shared" si="43"/>
        <v>0</v>
      </c>
      <c r="L20" s="1778">
        <f t="shared" si="43"/>
        <v>0</v>
      </c>
    </row>
    <row r="21" spans="1:12" s="352" customFormat="1" ht="16.2" thickTop="1" x14ac:dyDescent="0.3">
      <c r="A21" s="351"/>
      <c r="B21" s="351"/>
      <c r="C21" s="351"/>
      <c r="D21" s="351"/>
      <c r="E21" s="267"/>
      <c r="F21" s="267"/>
      <c r="G21" s="474"/>
      <c r="H21" s="474"/>
      <c r="I21" s="474"/>
      <c r="J21" s="474"/>
      <c r="K21" s="474"/>
      <c r="L21" s="155"/>
    </row>
    <row r="22" spans="1:12" s="110" customFormat="1" ht="18.600000000000001" thickBot="1" x14ac:dyDescent="0.4">
      <c r="A22" s="1972" t="s">
        <v>324</v>
      </c>
      <c r="B22" s="1973"/>
      <c r="C22" s="1973"/>
      <c r="D22" s="1973"/>
      <c r="E22" s="1974"/>
      <c r="F22" s="1974"/>
      <c r="G22" s="471"/>
      <c r="H22" s="471"/>
      <c r="I22" s="471"/>
      <c r="J22" s="471"/>
      <c r="K22" s="471"/>
      <c r="L22" s="423"/>
    </row>
    <row r="23" spans="1:12" ht="83.25" customHeight="1" thickTop="1" x14ac:dyDescent="0.3">
      <c r="A23" s="1981" t="s">
        <v>328</v>
      </c>
      <c r="B23" s="1975" t="s">
        <v>327</v>
      </c>
      <c r="C23" s="1976"/>
      <c r="D23" s="2036" t="s">
        <v>2</v>
      </c>
      <c r="E23" s="467" t="s">
        <v>472</v>
      </c>
      <c r="F23" s="1321" t="s">
        <v>796</v>
      </c>
      <c r="G23" s="468" t="s">
        <v>778</v>
      </c>
      <c r="H23" s="775" t="s">
        <v>782</v>
      </c>
      <c r="I23" s="468" t="s">
        <v>783</v>
      </c>
      <c r="J23" s="775" t="s">
        <v>828</v>
      </c>
      <c r="K23" s="900" t="s">
        <v>839</v>
      </c>
      <c r="L23" s="1699" t="s">
        <v>840</v>
      </c>
    </row>
    <row r="24" spans="1:12" ht="18.75" customHeight="1" thickBot="1" x14ac:dyDescent="0.35">
      <c r="A24" s="1982"/>
      <c r="B24" s="1977"/>
      <c r="C24" s="1978"/>
      <c r="D24" s="2007"/>
      <c r="E24" s="149" t="s">
        <v>4</v>
      </c>
      <c r="F24" s="145" t="s">
        <v>4</v>
      </c>
      <c r="G24" s="241" t="s">
        <v>4</v>
      </c>
      <c r="H24" s="784" t="s">
        <v>4</v>
      </c>
      <c r="I24" s="241" t="s">
        <v>4</v>
      </c>
      <c r="J24" s="784" t="s">
        <v>4</v>
      </c>
      <c r="K24" s="241" t="s">
        <v>4</v>
      </c>
      <c r="L24" s="1750" t="s">
        <v>4</v>
      </c>
    </row>
    <row r="25" spans="1:12" s="110" customFormat="1" ht="21.75" customHeight="1" thickTop="1" thickBot="1" x14ac:dyDescent="0.35">
      <c r="A25" s="1989" t="s">
        <v>324</v>
      </c>
      <c r="B25" s="1990"/>
      <c r="C25" s="1990"/>
      <c r="D25" s="1990"/>
      <c r="E25" s="1309">
        <f>SUM(E26,E28,E35,E39,E50,E58,E60)</f>
        <v>175712.82</v>
      </c>
      <c r="F25" s="940">
        <f>SUM(F26,F28,F35,F39,F50,F58,F60)</f>
        <v>160713.60999999999</v>
      </c>
      <c r="G25" s="492">
        <f t="shared" ref="G25:J25" si="44">SUM(G28,G35,G39,G50,G58,G60)</f>
        <v>160310</v>
      </c>
      <c r="H25" s="1215">
        <f t="shared" si="44"/>
        <v>185310</v>
      </c>
      <c r="I25" s="492">
        <f t="shared" si="44"/>
        <v>185310</v>
      </c>
      <c r="J25" s="1215">
        <f t="shared" si="44"/>
        <v>191283</v>
      </c>
      <c r="K25" s="492">
        <f t="shared" ref="K25" si="45">SUM(K28,K35,K39,K50,K58,K60)</f>
        <v>171283</v>
      </c>
      <c r="L25" s="1733">
        <f t="shared" ref="L25" si="46">SUM(L28,L35,L39,L50,L58,L60)</f>
        <v>-20000</v>
      </c>
    </row>
    <row r="26" spans="1:12" x14ac:dyDescent="0.3">
      <c r="A26" s="561" t="s">
        <v>28</v>
      </c>
      <c r="B26" s="64" t="s">
        <v>29</v>
      </c>
      <c r="C26" s="64"/>
      <c r="D26" s="65"/>
      <c r="E26" s="993">
        <f t="shared" ref="E26:L26" si="47">SUM(E27:E27)</f>
        <v>2195.2800000000002</v>
      </c>
      <c r="F26" s="946">
        <f t="shared" si="47"/>
        <v>0</v>
      </c>
      <c r="G26" s="80">
        <f t="shared" si="47"/>
        <v>0</v>
      </c>
      <c r="H26" s="815">
        <f t="shared" si="47"/>
        <v>0</v>
      </c>
      <c r="I26" s="80">
        <f t="shared" si="47"/>
        <v>0</v>
      </c>
      <c r="J26" s="815">
        <f t="shared" si="47"/>
        <v>0</v>
      </c>
      <c r="K26" s="80">
        <f t="shared" si="47"/>
        <v>0</v>
      </c>
      <c r="L26" s="1734">
        <f t="shared" si="47"/>
        <v>0</v>
      </c>
    </row>
    <row r="27" spans="1:12" x14ac:dyDescent="0.3">
      <c r="A27" s="562"/>
      <c r="B27" s="109" t="s">
        <v>461</v>
      </c>
      <c r="C27" s="6">
        <v>637</v>
      </c>
      <c r="D27" s="1474" t="s">
        <v>30</v>
      </c>
      <c r="E27" s="1314">
        <v>2195.2800000000002</v>
      </c>
      <c r="F27" s="1297">
        <v>0</v>
      </c>
      <c r="G27" s="88">
        <v>0</v>
      </c>
      <c r="H27" s="848">
        <v>0</v>
      </c>
      <c r="I27" s="88">
        <v>0</v>
      </c>
      <c r="J27" s="848">
        <v>0</v>
      </c>
      <c r="K27" s="88">
        <v>0</v>
      </c>
      <c r="L27" s="1744"/>
    </row>
    <row r="28" spans="1:12" x14ac:dyDescent="0.3">
      <c r="A28" s="563" t="s">
        <v>420</v>
      </c>
      <c r="B28" s="2161" t="s">
        <v>241</v>
      </c>
      <c r="C28" s="2162"/>
      <c r="D28" s="2162"/>
      <c r="E28" s="1040">
        <f t="shared" ref="E28:I28" si="48">SUM(E29:E34)</f>
        <v>53936.23</v>
      </c>
      <c r="F28" s="924">
        <f t="shared" si="48"/>
        <v>43671.899999999994</v>
      </c>
      <c r="G28" s="502">
        <f t="shared" si="48"/>
        <v>34410</v>
      </c>
      <c r="H28" s="1469">
        <f t="shared" si="48"/>
        <v>59410</v>
      </c>
      <c r="I28" s="502">
        <f t="shared" si="48"/>
        <v>59410</v>
      </c>
      <c r="J28" s="1469">
        <f>SUM(J29:J34)</f>
        <v>59410</v>
      </c>
      <c r="K28" s="502">
        <f>SUM(K29:K34)</f>
        <v>39410</v>
      </c>
      <c r="L28" s="1779">
        <f>SUM(L29:L34)</f>
        <v>-20000</v>
      </c>
    </row>
    <row r="29" spans="1:12" s="110" customFormat="1" ht="55.5" customHeight="1" x14ac:dyDescent="0.3">
      <c r="A29" s="1051"/>
      <c r="B29" s="1063" t="s">
        <v>461</v>
      </c>
      <c r="C29" s="1061" t="s">
        <v>618</v>
      </c>
      <c r="D29" s="1078" t="s">
        <v>754</v>
      </c>
      <c r="E29" s="1049">
        <v>45882.69</v>
      </c>
      <c r="F29" s="1048">
        <v>38228.89</v>
      </c>
      <c r="G29" s="1008">
        <v>27100</v>
      </c>
      <c r="H29" s="1476">
        <v>51100</v>
      </c>
      <c r="I29" s="1008">
        <v>51100</v>
      </c>
      <c r="J29" s="1476">
        <v>51100</v>
      </c>
      <c r="K29" s="1008">
        <v>31100</v>
      </c>
      <c r="L29" s="1780">
        <v>-20000</v>
      </c>
    </row>
    <row r="30" spans="1:12" s="110" customFormat="1" ht="32.25" customHeight="1" x14ac:dyDescent="0.3">
      <c r="A30" s="562"/>
      <c r="B30" s="109" t="s">
        <v>461</v>
      </c>
      <c r="C30" s="6">
        <v>631.63699999999994</v>
      </c>
      <c r="D30" s="43" t="s">
        <v>814</v>
      </c>
      <c r="E30" s="1315">
        <v>1065.24</v>
      </c>
      <c r="F30" s="1298">
        <v>0</v>
      </c>
      <c r="G30" s="505">
        <v>100</v>
      </c>
      <c r="H30" s="1338">
        <v>100</v>
      </c>
      <c r="I30" s="505">
        <v>100</v>
      </c>
      <c r="J30" s="1338">
        <v>100</v>
      </c>
      <c r="K30" s="505">
        <v>100</v>
      </c>
      <c r="L30" s="1746"/>
    </row>
    <row r="31" spans="1:12" s="110" customFormat="1" ht="57" customHeight="1" x14ac:dyDescent="0.3">
      <c r="A31" s="562"/>
      <c r="B31" s="109" t="s">
        <v>461</v>
      </c>
      <c r="C31" s="6">
        <v>633</v>
      </c>
      <c r="D31" s="43" t="s">
        <v>870</v>
      </c>
      <c r="E31" s="1315">
        <v>1596.58</v>
      </c>
      <c r="F31" s="1298">
        <v>987.59</v>
      </c>
      <c r="G31" s="505">
        <v>1500</v>
      </c>
      <c r="H31" s="1338">
        <v>1500</v>
      </c>
      <c r="I31" s="505">
        <v>1500</v>
      </c>
      <c r="J31" s="1338">
        <v>1500</v>
      </c>
      <c r="K31" s="505">
        <v>1500</v>
      </c>
      <c r="L31" s="1746"/>
    </row>
    <row r="32" spans="1:12" s="110" customFormat="1" ht="54" customHeight="1" x14ac:dyDescent="0.3">
      <c r="A32" s="742"/>
      <c r="B32" s="724" t="s">
        <v>461</v>
      </c>
      <c r="C32" s="137">
        <v>634</v>
      </c>
      <c r="D32" s="139" t="s">
        <v>869</v>
      </c>
      <c r="E32" s="994">
        <v>1902.32</v>
      </c>
      <c r="F32" s="943">
        <v>2060.7800000000002</v>
      </c>
      <c r="G32" s="579">
        <v>3300</v>
      </c>
      <c r="H32" s="1217">
        <v>3300</v>
      </c>
      <c r="I32" s="579">
        <v>3300</v>
      </c>
      <c r="J32" s="1217">
        <v>3300</v>
      </c>
      <c r="K32" s="579">
        <v>3300</v>
      </c>
      <c r="L32" s="1781"/>
    </row>
    <row r="33" spans="1:14" s="110" customFormat="1" ht="20.25" customHeight="1" x14ac:dyDescent="0.3">
      <c r="A33" s="742"/>
      <c r="B33" s="724" t="s">
        <v>461</v>
      </c>
      <c r="C33" s="137">
        <v>635</v>
      </c>
      <c r="D33" s="139" t="s">
        <v>722</v>
      </c>
      <c r="E33" s="994">
        <v>0</v>
      </c>
      <c r="F33" s="943">
        <v>0</v>
      </c>
      <c r="G33" s="579">
        <v>1000</v>
      </c>
      <c r="H33" s="1217">
        <v>1000</v>
      </c>
      <c r="I33" s="579">
        <v>1000</v>
      </c>
      <c r="J33" s="1217">
        <v>1000</v>
      </c>
      <c r="K33" s="579">
        <v>1000</v>
      </c>
      <c r="L33" s="1781"/>
    </row>
    <row r="34" spans="1:14" s="110" customFormat="1" ht="28.5" customHeight="1" x14ac:dyDescent="0.3">
      <c r="A34" s="562"/>
      <c r="B34" s="109" t="s">
        <v>461</v>
      </c>
      <c r="C34" s="6">
        <v>637</v>
      </c>
      <c r="D34" s="43" t="s">
        <v>527</v>
      </c>
      <c r="E34" s="1314">
        <v>3489.4</v>
      </c>
      <c r="F34" s="1297">
        <v>2394.64</v>
      </c>
      <c r="G34" s="505">
        <v>1410</v>
      </c>
      <c r="H34" s="1338">
        <v>2410</v>
      </c>
      <c r="I34" s="505">
        <v>2410</v>
      </c>
      <c r="J34" s="1338">
        <v>2410</v>
      </c>
      <c r="K34" s="505">
        <v>2410</v>
      </c>
      <c r="L34" s="1746"/>
    </row>
    <row r="35" spans="1:14" s="110" customFormat="1" ht="18.75" customHeight="1" x14ac:dyDescent="0.3">
      <c r="A35" s="563" t="s">
        <v>833</v>
      </c>
      <c r="B35" s="2161" t="s">
        <v>421</v>
      </c>
      <c r="C35" s="2162"/>
      <c r="D35" s="2162"/>
      <c r="E35" s="1040">
        <f t="shared" ref="E35:F35" si="49">SUM(E36:E38)</f>
        <v>24307.239999999998</v>
      </c>
      <c r="F35" s="924">
        <f t="shared" si="49"/>
        <v>26886.080000000002</v>
      </c>
      <c r="G35" s="502">
        <f t="shared" ref="G35:J35" si="50">SUM(G36:G38)</f>
        <v>28400</v>
      </c>
      <c r="H35" s="1469">
        <f t="shared" si="50"/>
        <v>28400</v>
      </c>
      <c r="I35" s="502">
        <f t="shared" si="50"/>
        <v>28400</v>
      </c>
      <c r="J35" s="1469">
        <f t="shared" si="50"/>
        <v>28400</v>
      </c>
      <c r="K35" s="502">
        <f t="shared" ref="K35" si="51">SUM(K36:K38)</f>
        <v>28400</v>
      </c>
      <c r="L35" s="1779">
        <f t="shared" ref="L35" si="52">SUM(L36:L38)</f>
        <v>0</v>
      </c>
    </row>
    <row r="36" spans="1:14" ht="42" customHeight="1" x14ac:dyDescent="0.3">
      <c r="A36" s="562"/>
      <c r="B36" s="109" t="s">
        <v>461</v>
      </c>
      <c r="C36" s="40">
        <v>637</v>
      </c>
      <c r="D36" s="43" t="s">
        <v>780</v>
      </c>
      <c r="E36" s="1315">
        <v>2336.84</v>
      </c>
      <c r="F36" s="1298">
        <v>2337.1799999999998</v>
      </c>
      <c r="G36" s="505">
        <v>2400</v>
      </c>
      <c r="H36" s="1338">
        <v>2400</v>
      </c>
      <c r="I36" s="505">
        <v>2400</v>
      </c>
      <c r="J36" s="1338">
        <v>2400</v>
      </c>
      <c r="K36" s="505">
        <v>2400</v>
      </c>
      <c r="L36" s="1781"/>
    </row>
    <row r="37" spans="1:14" ht="43.2" customHeight="1" x14ac:dyDescent="0.3">
      <c r="A37" s="562"/>
      <c r="B37" s="109" t="s">
        <v>461</v>
      </c>
      <c r="C37" s="30" t="s">
        <v>502</v>
      </c>
      <c r="D37" s="76" t="s">
        <v>561</v>
      </c>
      <c r="E37" s="1315">
        <v>10852.76</v>
      </c>
      <c r="F37" s="1298">
        <v>0</v>
      </c>
      <c r="G37" s="505">
        <v>0</v>
      </c>
      <c r="H37" s="1338">
        <v>0</v>
      </c>
      <c r="I37" s="505">
        <v>0</v>
      </c>
      <c r="J37" s="1338">
        <v>0</v>
      </c>
      <c r="K37" s="505">
        <v>0</v>
      </c>
      <c r="L37" s="1746"/>
    </row>
    <row r="38" spans="1:14" ht="54" customHeight="1" x14ac:dyDescent="0.3">
      <c r="A38" s="649"/>
      <c r="B38" s="724" t="s">
        <v>461</v>
      </c>
      <c r="C38" s="436" t="s">
        <v>511</v>
      </c>
      <c r="D38" s="135" t="s">
        <v>553</v>
      </c>
      <c r="E38" s="1315">
        <v>11117.64</v>
      </c>
      <c r="F38" s="1298">
        <v>24548.9</v>
      </c>
      <c r="G38" s="505">
        <v>26000</v>
      </c>
      <c r="H38" s="1338">
        <v>26000</v>
      </c>
      <c r="I38" s="505">
        <v>26000</v>
      </c>
      <c r="J38" s="1338">
        <v>26000</v>
      </c>
      <c r="K38" s="505">
        <v>26000</v>
      </c>
      <c r="L38" s="1746"/>
    </row>
    <row r="39" spans="1:14" x14ac:dyDescent="0.3">
      <c r="A39" s="530" t="s">
        <v>32</v>
      </c>
      <c r="B39" s="2146" t="s">
        <v>33</v>
      </c>
      <c r="C39" s="2160"/>
      <c r="D39" s="2160"/>
      <c r="E39" s="159">
        <f t="shared" ref="E39:F39" si="53">SUM(E40,E47)</f>
        <v>12367.52</v>
      </c>
      <c r="F39" s="942">
        <f t="shared" si="53"/>
        <v>19764.669999999998</v>
      </c>
      <c r="G39" s="81">
        <f t="shared" ref="G39:J39" si="54">SUM(G40,G47)</f>
        <v>22500</v>
      </c>
      <c r="H39" s="822">
        <f t="shared" si="54"/>
        <v>22500</v>
      </c>
      <c r="I39" s="81">
        <f t="shared" si="54"/>
        <v>22500</v>
      </c>
      <c r="J39" s="822">
        <f t="shared" si="54"/>
        <v>25500</v>
      </c>
      <c r="K39" s="81">
        <f t="shared" ref="K39" si="55">SUM(K40,K47)</f>
        <v>25500</v>
      </c>
      <c r="L39" s="1736">
        <f t="shared" ref="L39" si="56">SUM(L40,L47)</f>
        <v>0</v>
      </c>
    </row>
    <row r="40" spans="1:14" x14ac:dyDescent="0.3">
      <c r="A40" s="564" t="s">
        <v>322</v>
      </c>
      <c r="B40" s="2173" t="s">
        <v>470</v>
      </c>
      <c r="C40" s="2145"/>
      <c r="D40" s="2145"/>
      <c r="E40" s="1458">
        <f t="shared" ref="E40:F40" si="57">SUM(E41:E46)</f>
        <v>9945.02</v>
      </c>
      <c r="F40" s="1443">
        <f t="shared" si="57"/>
        <v>16748.71</v>
      </c>
      <c r="G40" s="1463">
        <f t="shared" ref="G40:J40" si="58">SUM(G41:G46)</f>
        <v>19400</v>
      </c>
      <c r="H40" s="1470">
        <f t="shared" si="58"/>
        <v>19400</v>
      </c>
      <c r="I40" s="1463">
        <f t="shared" si="58"/>
        <v>19400</v>
      </c>
      <c r="J40" s="1470">
        <f t="shared" si="58"/>
        <v>22400</v>
      </c>
      <c r="K40" s="1463">
        <f t="shared" ref="K40" si="59">SUM(K41:K46)</f>
        <v>22400</v>
      </c>
      <c r="L40" s="1782">
        <f t="shared" ref="L40" si="60">SUM(L41:L46)</f>
        <v>0</v>
      </c>
    </row>
    <row r="41" spans="1:14" ht="27" x14ac:dyDescent="0.3">
      <c r="A41" s="565"/>
      <c r="B41" s="107" t="s">
        <v>462</v>
      </c>
      <c r="C41" s="40" t="s">
        <v>562</v>
      </c>
      <c r="D41" s="31" t="s">
        <v>371</v>
      </c>
      <c r="E41" s="695">
        <v>220.59</v>
      </c>
      <c r="F41" s="934">
        <v>199.11</v>
      </c>
      <c r="G41" s="503">
        <v>300</v>
      </c>
      <c r="H41" s="700">
        <v>300</v>
      </c>
      <c r="I41" s="503">
        <v>300</v>
      </c>
      <c r="J41" s="700">
        <v>300</v>
      </c>
      <c r="K41" s="503">
        <v>300</v>
      </c>
      <c r="L41" s="1767"/>
    </row>
    <row r="42" spans="1:14" ht="42" customHeight="1" x14ac:dyDescent="0.3">
      <c r="A42" s="1009"/>
      <c r="B42" s="1060" t="s">
        <v>462</v>
      </c>
      <c r="C42" s="1061">
        <v>633</v>
      </c>
      <c r="D42" s="1074" t="s">
        <v>685</v>
      </c>
      <c r="E42" s="1014">
        <v>5321.16</v>
      </c>
      <c r="F42" s="1013">
        <v>3884.44</v>
      </c>
      <c r="G42" s="1107">
        <v>4100</v>
      </c>
      <c r="H42" s="1477">
        <v>4100</v>
      </c>
      <c r="I42" s="1107">
        <v>4100</v>
      </c>
      <c r="J42" s="1477">
        <v>4100</v>
      </c>
      <c r="K42" s="1107">
        <v>7600</v>
      </c>
      <c r="L42" s="1783">
        <v>3500</v>
      </c>
    </row>
    <row r="43" spans="1:14" ht="55.5" customHeight="1" x14ac:dyDescent="0.3">
      <c r="A43" s="1009"/>
      <c r="B43" s="1060" t="s">
        <v>462</v>
      </c>
      <c r="C43" s="1011">
        <v>634</v>
      </c>
      <c r="D43" s="1074" t="s">
        <v>564</v>
      </c>
      <c r="E43" s="1014">
        <v>2716.33</v>
      </c>
      <c r="F43" s="1013">
        <v>11636.34</v>
      </c>
      <c r="G43" s="1107">
        <v>13000</v>
      </c>
      <c r="H43" s="1477">
        <v>13000</v>
      </c>
      <c r="I43" s="1107">
        <v>13000</v>
      </c>
      <c r="J43" s="1477">
        <v>13000</v>
      </c>
      <c r="K43" s="1107">
        <v>8300</v>
      </c>
      <c r="L43" s="1783">
        <v>-4700</v>
      </c>
    </row>
    <row r="44" spans="1:14" ht="20.25" customHeight="1" x14ac:dyDescent="0.3">
      <c r="A44" s="566"/>
      <c r="B44" s="107" t="s">
        <v>462</v>
      </c>
      <c r="C44" s="911" t="s">
        <v>842</v>
      </c>
      <c r="D44" s="75" t="s">
        <v>690</v>
      </c>
      <c r="E44" s="695">
        <v>0</v>
      </c>
      <c r="F44" s="958">
        <v>0</v>
      </c>
      <c r="G44" s="217">
        <v>800</v>
      </c>
      <c r="H44" s="825">
        <v>800</v>
      </c>
      <c r="I44" s="217">
        <v>800</v>
      </c>
      <c r="J44" s="825">
        <v>800</v>
      </c>
      <c r="K44" s="217">
        <v>800</v>
      </c>
      <c r="L44" s="1769"/>
      <c r="N44" s="904"/>
    </row>
    <row r="45" spans="1:14" s="864" customFormat="1" ht="79.5" customHeight="1" x14ac:dyDescent="0.3">
      <c r="A45" s="865"/>
      <c r="B45" s="107" t="s">
        <v>462</v>
      </c>
      <c r="C45" s="30" t="s">
        <v>591</v>
      </c>
      <c r="D45" s="76" t="s">
        <v>821</v>
      </c>
      <c r="E45" s="182">
        <v>0</v>
      </c>
      <c r="F45" s="396">
        <v>0</v>
      </c>
      <c r="G45" s="119">
        <v>0</v>
      </c>
      <c r="H45" s="699">
        <v>0</v>
      </c>
      <c r="I45" s="119">
        <v>0</v>
      </c>
      <c r="J45" s="699">
        <v>3000</v>
      </c>
      <c r="K45" s="119">
        <v>3000</v>
      </c>
      <c r="L45" s="1743"/>
    </row>
    <row r="46" spans="1:14" s="904" customFormat="1" ht="54.75" customHeight="1" x14ac:dyDescent="0.3">
      <c r="A46" s="1009"/>
      <c r="B46" s="1060" t="s">
        <v>462</v>
      </c>
      <c r="C46" s="1011">
        <v>637</v>
      </c>
      <c r="D46" s="1074" t="s">
        <v>563</v>
      </c>
      <c r="E46" s="1014">
        <v>1686.94</v>
      </c>
      <c r="F46" s="1013">
        <v>1028.82</v>
      </c>
      <c r="G46" s="1107">
        <v>1200</v>
      </c>
      <c r="H46" s="1477">
        <v>1200</v>
      </c>
      <c r="I46" s="1107">
        <v>1200</v>
      </c>
      <c r="J46" s="1477">
        <v>1200</v>
      </c>
      <c r="K46" s="1107">
        <v>2400</v>
      </c>
      <c r="L46" s="1783">
        <v>1200</v>
      </c>
    </row>
    <row r="47" spans="1:14" ht="16.95" customHeight="1" x14ac:dyDescent="0.3">
      <c r="A47" s="567" t="s">
        <v>323</v>
      </c>
      <c r="B47" s="1130"/>
      <c r="C47" s="59">
        <v>1</v>
      </c>
      <c r="D47" s="59" t="s">
        <v>255</v>
      </c>
      <c r="E47" s="1458">
        <f t="shared" ref="E47:F47" si="61">SUM(E48:E49)</f>
        <v>2422.5</v>
      </c>
      <c r="F47" s="1443">
        <f t="shared" si="61"/>
        <v>3015.96</v>
      </c>
      <c r="G47" s="1463">
        <f t="shared" ref="G47:H47" si="62">SUM(G48:G49)</f>
        <v>3100</v>
      </c>
      <c r="H47" s="1470">
        <f t="shared" si="62"/>
        <v>3100</v>
      </c>
      <c r="I47" s="1463">
        <f t="shared" ref="I47" si="63">SUM(I48:I49)</f>
        <v>3100</v>
      </c>
      <c r="J47" s="1470">
        <f t="shared" ref="J47" si="64">SUM(J48:J49)</f>
        <v>3100</v>
      </c>
      <c r="K47" s="1463">
        <f t="shared" ref="K47" si="65">SUM(K48:K49)</f>
        <v>3100</v>
      </c>
      <c r="L47" s="1782">
        <f t="shared" ref="L47" si="66">SUM(L48:L49)</f>
        <v>0</v>
      </c>
    </row>
    <row r="48" spans="1:14" ht="29.25" customHeight="1" x14ac:dyDescent="0.3">
      <c r="A48" s="565"/>
      <c r="B48" s="107" t="s">
        <v>462</v>
      </c>
      <c r="C48" s="40" t="s">
        <v>619</v>
      </c>
      <c r="D48" s="76" t="s">
        <v>646</v>
      </c>
      <c r="E48" s="170">
        <v>1422.5</v>
      </c>
      <c r="F48" s="388">
        <v>2015.96</v>
      </c>
      <c r="G48" s="82">
        <v>2100</v>
      </c>
      <c r="H48" s="826">
        <v>2100</v>
      </c>
      <c r="I48" s="82">
        <v>2100</v>
      </c>
      <c r="J48" s="826">
        <v>2100</v>
      </c>
      <c r="K48" s="82">
        <v>2100</v>
      </c>
      <c r="L48" s="1770"/>
    </row>
    <row r="49" spans="1:13" ht="28.5" customHeight="1" x14ac:dyDescent="0.3">
      <c r="A49" s="565"/>
      <c r="B49" s="107" t="s">
        <v>462</v>
      </c>
      <c r="C49" s="6">
        <v>642</v>
      </c>
      <c r="D49" s="76" t="s">
        <v>395</v>
      </c>
      <c r="E49" s="170">
        <v>1000</v>
      </c>
      <c r="F49" s="388">
        <v>1000</v>
      </c>
      <c r="G49" s="82">
        <v>1000</v>
      </c>
      <c r="H49" s="826">
        <v>1000</v>
      </c>
      <c r="I49" s="82">
        <v>1000</v>
      </c>
      <c r="J49" s="826">
        <v>1000</v>
      </c>
      <c r="K49" s="82">
        <v>1000</v>
      </c>
      <c r="L49" s="1770"/>
    </row>
    <row r="50" spans="1:13" ht="18" customHeight="1" x14ac:dyDescent="0.3">
      <c r="A50" s="568" t="s">
        <v>270</v>
      </c>
      <c r="B50" s="2146" t="s">
        <v>34</v>
      </c>
      <c r="C50" s="2147"/>
      <c r="D50" s="2147"/>
      <c r="E50" s="159">
        <f t="shared" ref="E50:L50" si="67">SUM(E51)</f>
        <v>82906.549999999988</v>
      </c>
      <c r="F50" s="942">
        <f t="shared" si="67"/>
        <v>70390.959999999992</v>
      </c>
      <c r="G50" s="81">
        <f t="shared" si="67"/>
        <v>75000</v>
      </c>
      <c r="H50" s="822">
        <f t="shared" si="67"/>
        <v>75000</v>
      </c>
      <c r="I50" s="81">
        <f t="shared" si="67"/>
        <v>75000</v>
      </c>
      <c r="J50" s="822">
        <f t="shared" si="67"/>
        <v>77973</v>
      </c>
      <c r="K50" s="81">
        <f t="shared" si="67"/>
        <v>77973</v>
      </c>
      <c r="L50" s="1736">
        <f t="shared" si="67"/>
        <v>0</v>
      </c>
    </row>
    <row r="51" spans="1:13" ht="18" customHeight="1" x14ac:dyDescent="0.3">
      <c r="A51" s="534" t="s">
        <v>35</v>
      </c>
      <c r="B51" s="10"/>
      <c r="C51" s="11">
        <v>1</v>
      </c>
      <c r="D51" s="17" t="s">
        <v>36</v>
      </c>
      <c r="E51" s="158">
        <f t="shared" ref="E51:F51" si="68">SUM(E52:E56)</f>
        <v>82906.549999999988</v>
      </c>
      <c r="F51" s="960">
        <f t="shared" si="68"/>
        <v>70390.959999999992</v>
      </c>
      <c r="G51" s="84">
        <f>SUM(G52:G56)</f>
        <v>75000</v>
      </c>
      <c r="H51" s="1332">
        <f>SUM(H52:H56)</f>
        <v>75000</v>
      </c>
      <c r="I51" s="84">
        <f>SUM(I52:I56)</f>
        <v>75000</v>
      </c>
      <c r="J51" s="1332">
        <f>SUM(J52:J57)</f>
        <v>77973</v>
      </c>
      <c r="K51" s="84">
        <f>SUM(K52:K57)</f>
        <v>77973</v>
      </c>
      <c r="L51" s="1756">
        <f>SUM(L52:L57)</f>
        <v>0</v>
      </c>
    </row>
    <row r="52" spans="1:13" ht="17.25" customHeight="1" x14ac:dyDescent="0.3">
      <c r="A52" s="788"/>
      <c r="B52" s="683" t="s">
        <v>463</v>
      </c>
      <c r="C52" s="137">
        <v>632</v>
      </c>
      <c r="D52" s="135" t="s">
        <v>296</v>
      </c>
      <c r="E52" s="183">
        <v>68713.34</v>
      </c>
      <c r="F52" s="934">
        <v>59778.92</v>
      </c>
      <c r="G52" s="503">
        <v>64000</v>
      </c>
      <c r="H52" s="700">
        <v>64000</v>
      </c>
      <c r="I52" s="503">
        <v>64000</v>
      </c>
      <c r="J52" s="700">
        <v>64000</v>
      </c>
      <c r="K52" s="503">
        <v>64000</v>
      </c>
      <c r="L52" s="1767"/>
    </row>
    <row r="53" spans="1:13" ht="31.5" customHeight="1" x14ac:dyDescent="0.3">
      <c r="A53" s="654"/>
      <c r="B53" s="683" t="s">
        <v>463</v>
      </c>
      <c r="C53" s="137">
        <v>637.64099999999996</v>
      </c>
      <c r="D53" s="135" t="s">
        <v>686</v>
      </c>
      <c r="E53" s="695">
        <v>0</v>
      </c>
      <c r="F53" s="825">
        <v>0</v>
      </c>
      <c r="G53" s="217">
        <v>700</v>
      </c>
      <c r="H53" s="825">
        <v>700</v>
      </c>
      <c r="I53" s="217">
        <v>700</v>
      </c>
      <c r="J53" s="825">
        <v>700</v>
      </c>
      <c r="K53" s="217">
        <v>700</v>
      </c>
      <c r="L53" s="1769"/>
    </row>
    <row r="54" spans="1:13" s="904" customFormat="1" ht="31.5" customHeight="1" x14ac:dyDescent="0.3">
      <c r="A54" s="910"/>
      <c r="B54" s="107" t="s">
        <v>843</v>
      </c>
      <c r="C54" s="30">
        <v>636</v>
      </c>
      <c r="D54" s="76" t="s">
        <v>834</v>
      </c>
      <c r="E54" s="182"/>
      <c r="F54" s="699"/>
      <c r="G54" s="119"/>
      <c r="H54" s="699"/>
      <c r="I54" s="119"/>
      <c r="J54" s="699">
        <v>0</v>
      </c>
      <c r="K54" s="119"/>
      <c r="L54" s="1743"/>
    </row>
    <row r="55" spans="1:13" s="864" customFormat="1" ht="31.5" customHeight="1" x14ac:dyDescent="0.3">
      <c r="A55" s="910"/>
      <c r="B55" s="107" t="s">
        <v>463</v>
      </c>
      <c r="C55" s="30">
        <v>637</v>
      </c>
      <c r="D55" s="76" t="s">
        <v>819</v>
      </c>
      <c r="E55" s="182"/>
      <c r="F55" s="699"/>
      <c r="G55" s="119"/>
      <c r="H55" s="699"/>
      <c r="I55" s="119"/>
      <c r="J55" s="699">
        <v>2973</v>
      </c>
      <c r="K55" s="119">
        <v>2973</v>
      </c>
      <c r="L55" s="1743"/>
    </row>
    <row r="56" spans="1:13" s="864" customFormat="1" ht="30" customHeight="1" x14ac:dyDescent="0.3">
      <c r="A56" s="910"/>
      <c r="B56" s="107" t="s">
        <v>463</v>
      </c>
      <c r="C56" s="30">
        <v>641</v>
      </c>
      <c r="D56" s="76" t="s">
        <v>684</v>
      </c>
      <c r="E56" s="182">
        <v>14193.21</v>
      </c>
      <c r="F56" s="396">
        <v>10612.04</v>
      </c>
      <c r="G56" s="119">
        <v>10300</v>
      </c>
      <c r="H56" s="699">
        <v>10300</v>
      </c>
      <c r="I56" s="119">
        <v>10300</v>
      </c>
      <c r="J56" s="699">
        <v>8100</v>
      </c>
      <c r="K56" s="119">
        <v>8100</v>
      </c>
      <c r="L56" s="1743"/>
    </row>
    <row r="57" spans="1:13" s="864" customFormat="1" ht="30" customHeight="1" x14ac:dyDescent="0.3">
      <c r="A57" s="910"/>
      <c r="B57" s="107" t="s">
        <v>463</v>
      </c>
      <c r="C57" s="30" t="s">
        <v>804</v>
      </c>
      <c r="D57" s="76" t="s">
        <v>808</v>
      </c>
      <c r="E57" s="182">
        <v>0</v>
      </c>
      <c r="F57" s="396">
        <v>0</v>
      </c>
      <c r="G57" s="119">
        <v>0</v>
      </c>
      <c r="H57" s="699">
        <v>0</v>
      </c>
      <c r="I57" s="119">
        <v>0</v>
      </c>
      <c r="J57" s="699">
        <v>2200</v>
      </c>
      <c r="K57" s="119">
        <v>2200</v>
      </c>
      <c r="L57" s="1743"/>
    </row>
    <row r="58" spans="1:13" s="110" customFormat="1" ht="18" customHeight="1" x14ac:dyDescent="0.3">
      <c r="A58" s="570" t="s">
        <v>37</v>
      </c>
      <c r="B58" s="2146" t="s">
        <v>7</v>
      </c>
      <c r="C58" s="2162"/>
      <c r="D58" s="2162"/>
      <c r="E58" s="159">
        <f t="shared" ref="E58:L58" si="69">SUM(E59)</f>
        <v>0</v>
      </c>
      <c r="F58" s="942">
        <f t="shared" si="69"/>
        <v>0</v>
      </c>
      <c r="G58" s="81">
        <f t="shared" si="69"/>
        <v>0</v>
      </c>
      <c r="H58" s="822">
        <f t="shared" si="69"/>
        <v>0</v>
      </c>
      <c r="I58" s="81">
        <f t="shared" si="69"/>
        <v>0</v>
      </c>
      <c r="J58" s="822">
        <f t="shared" si="69"/>
        <v>0</v>
      </c>
      <c r="K58" s="81">
        <f t="shared" si="69"/>
        <v>0</v>
      </c>
      <c r="L58" s="1736">
        <f t="shared" si="69"/>
        <v>0</v>
      </c>
    </row>
    <row r="59" spans="1:13" ht="28.5" customHeight="1" x14ac:dyDescent="0.3">
      <c r="A59" s="571" t="s">
        <v>271</v>
      </c>
      <c r="B59" s="10"/>
      <c r="C59" s="11">
        <v>1</v>
      </c>
      <c r="D59" s="17" t="s">
        <v>38</v>
      </c>
      <c r="E59" s="158">
        <v>0</v>
      </c>
      <c r="F59" s="960">
        <v>0</v>
      </c>
      <c r="G59" s="84">
        <v>0</v>
      </c>
      <c r="H59" s="1332">
        <v>0</v>
      </c>
      <c r="I59" s="84">
        <v>0</v>
      </c>
      <c r="J59" s="1332">
        <v>0</v>
      </c>
      <c r="K59" s="84">
        <v>0</v>
      </c>
      <c r="L59" s="1756">
        <v>0</v>
      </c>
    </row>
    <row r="60" spans="1:13" ht="24" customHeight="1" x14ac:dyDescent="0.3">
      <c r="A60" s="570" t="s">
        <v>40</v>
      </c>
      <c r="B60" s="2146" t="s">
        <v>7</v>
      </c>
      <c r="C60" s="2162"/>
      <c r="D60" s="2162"/>
      <c r="E60" s="1040">
        <f t="shared" ref="E60:L60" si="70">SUM(E61)</f>
        <v>0</v>
      </c>
      <c r="F60" s="924">
        <f t="shared" si="70"/>
        <v>0</v>
      </c>
      <c r="G60" s="502">
        <f t="shared" si="70"/>
        <v>0</v>
      </c>
      <c r="H60" s="1469">
        <f t="shared" si="70"/>
        <v>0</v>
      </c>
      <c r="I60" s="502">
        <f t="shared" si="70"/>
        <v>0</v>
      </c>
      <c r="J60" s="1469">
        <f t="shared" si="70"/>
        <v>0</v>
      </c>
      <c r="K60" s="502">
        <f t="shared" si="70"/>
        <v>0</v>
      </c>
      <c r="L60" s="1779">
        <f t="shared" si="70"/>
        <v>0</v>
      </c>
    </row>
    <row r="61" spans="1:13" ht="16.95" customHeight="1" thickBot="1" x14ac:dyDescent="0.35">
      <c r="A61" s="572" t="s">
        <v>560</v>
      </c>
      <c r="B61" s="573"/>
      <c r="C61" s="574">
        <v>1</v>
      </c>
      <c r="D61" s="1475" t="s">
        <v>342</v>
      </c>
      <c r="E61" s="1462">
        <v>0</v>
      </c>
      <c r="F61" s="1447">
        <v>0</v>
      </c>
      <c r="G61" s="1464">
        <v>0</v>
      </c>
      <c r="H61" s="1478">
        <v>0</v>
      </c>
      <c r="I61" s="1464">
        <v>0</v>
      </c>
      <c r="J61" s="1478">
        <v>0</v>
      </c>
      <c r="K61" s="1464">
        <v>0</v>
      </c>
      <c r="L61" s="1784">
        <v>0</v>
      </c>
    </row>
    <row r="62" spans="1:13" s="101" customFormat="1" ht="17.399999999999999" customHeight="1" thickTop="1" x14ac:dyDescent="0.3">
      <c r="A62" s="361"/>
      <c r="B62" s="306"/>
      <c r="C62" s="356"/>
      <c r="D62" s="362"/>
      <c r="E62" s="279"/>
      <c r="F62" s="279"/>
      <c r="G62" s="130"/>
      <c r="H62" s="130"/>
      <c r="I62" s="130"/>
      <c r="J62" s="130"/>
      <c r="K62" s="130"/>
      <c r="L62" s="130"/>
      <c r="M62" s="306"/>
    </row>
    <row r="63" spans="1:13" s="110" customFormat="1" ht="18.600000000000001" thickBot="1" x14ac:dyDescent="0.4">
      <c r="A63" s="1972" t="s">
        <v>325</v>
      </c>
      <c r="B63" s="1973"/>
      <c r="C63" s="1973"/>
      <c r="D63" s="1973"/>
      <c r="E63" s="1974"/>
      <c r="F63" s="1974"/>
      <c r="G63" s="423"/>
      <c r="H63" s="423"/>
      <c r="I63" s="423"/>
      <c r="J63" s="423"/>
      <c r="K63" s="423"/>
      <c r="L63" s="423"/>
    </row>
    <row r="64" spans="1:13" ht="87" customHeight="1" thickTop="1" x14ac:dyDescent="0.3">
      <c r="A64" s="1981" t="s">
        <v>328</v>
      </c>
      <c r="B64" s="1975" t="s">
        <v>327</v>
      </c>
      <c r="C64" s="1976"/>
      <c r="D64" s="2036" t="s">
        <v>2</v>
      </c>
      <c r="E64" s="467" t="s">
        <v>472</v>
      </c>
      <c r="F64" s="1321" t="s">
        <v>796</v>
      </c>
      <c r="G64" s="468" t="s">
        <v>778</v>
      </c>
      <c r="H64" s="775" t="s">
        <v>782</v>
      </c>
      <c r="I64" s="468" t="s">
        <v>783</v>
      </c>
      <c r="J64" s="775" t="s">
        <v>828</v>
      </c>
      <c r="K64" s="900" t="s">
        <v>839</v>
      </c>
      <c r="L64" s="1699" t="s">
        <v>840</v>
      </c>
    </row>
    <row r="65" spans="1:12" ht="15" thickBot="1" x14ac:dyDescent="0.35">
      <c r="A65" s="1982"/>
      <c r="B65" s="1977"/>
      <c r="C65" s="1978"/>
      <c r="D65" s="2007"/>
      <c r="E65" s="149" t="s">
        <v>4</v>
      </c>
      <c r="F65" s="145" t="s">
        <v>4</v>
      </c>
      <c r="G65" s="241" t="s">
        <v>4</v>
      </c>
      <c r="H65" s="784" t="s">
        <v>4</v>
      </c>
      <c r="I65" s="241" t="s">
        <v>365</v>
      </c>
      <c r="J65" s="784" t="s">
        <v>365</v>
      </c>
      <c r="K65" s="241" t="s">
        <v>365</v>
      </c>
      <c r="L65" s="1750" t="s">
        <v>4</v>
      </c>
    </row>
    <row r="66" spans="1:12" s="110" customFormat="1" ht="21" customHeight="1" thickTop="1" thickBot="1" x14ac:dyDescent="0.35">
      <c r="A66" s="2171" t="s">
        <v>325</v>
      </c>
      <c r="B66" s="2172"/>
      <c r="C66" s="2172"/>
      <c r="D66" s="2172"/>
      <c r="E66" s="1016">
        <f>SUM(E67,E68,E71,E76,E81)</f>
        <v>8349.7900000000009</v>
      </c>
      <c r="F66" s="922">
        <f>SUM(F67,F68,F71,F76,F81)</f>
        <v>419935.70999999996</v>
      </c>
      <c r="G66" s="150">
        <f t="shared" ref="G66:J66" si="71">SUM(G71,G67,G68,G76,G81)</f>
        <v>14200</v>
      </c>
      <c r="H66" s="1326">
        <f t="shared" si="71"/>
        <v>14200</v>
      </c>
      <c r="I66" s="150">
        <f t="shared" si="71"/>
        <v>14200</v>
      </c>
      <c r="J66" s="1326">
        <f t="shared" si="71"/>
        <v>14200</v>
      </c>
      <c r="K66" s="150">
        <f t="shared" ref="K66" si="72">SUM(K71,K67,K68,K76,K81)</f>
        <v>14200</v>
      </c>
      <c r="L66" s="1751">
        <f t="shared" ref="L66" si="73">SUM(L71,L67,L68,L76,L81)</f>
        <v>0</v>
      </c>
    </row>
    <row r="67" spans="1:12" x14ac:dyDescent="0.3">
      <c r="A67" s="563" t="s">
        <v>31</v>
      </c>
      <c r="B67" s="2161" t="s">
        <v>241</v>
      </c>
      <c r="C67" s="2162"/>
      <c r="D67" s="2162"/>
      <c r="E67" s="1040">
        <v>0</v>
      </c>
      <c r="F67" s="1469">
        <v>0</v>
      </c>
      <c r="G67" s="502">
        <v>0</v>
      </c>
      <c r="H67" s="1469">
        <v>0</v>
      </c>
      <c r="I67" s="502">
        <v>0</v>
      </c>
      <c r="J67" s="1469">
        <v>0</v>
      </c>
      <c r="K67" s="502">
        <v>0</v>
      </c>
      <c r="L67" s="1779">
        <v>0</v>
      </c>
    </row>
    <row r="68" spans="1:12" x14ac:dyDescent="0.3">
      <c r="A68" s="530" t="s">
        <v>32</v>
      </c>
      <c r="B68" s="2146" t="s">
        <v>33</v>
      </c>
      <c r="C68" s="2160"/>
      <c r="D68" s="2160"/>
      <c r="E68" s="159">
        <f t="shared" ref="E68:L68" si="74">SUM(E69)</f>
        <v>7999.79</v>
      </c>
      <c r="F68" s="822">
        <f t="shared" si="74"/>
        <v>0</v>
      </c>
      <c r="G68" s="81">
        <f t="shared" si="74"/>
        <v>2700</v>
      </c>
      <c r="H68" s="822">
        <f t="shared" si="74"/>
        <v>2700</v>
      </c>
      <c r="I68" s="81">
        <f t="shared" si="74"/>
        <v>2700</v>
      </c>
      <c r="J68" s="822">
        <f t="shared" si="74"/>
        <v>2700</v>
      </c>
      <c r="K68" s="81">
        <f t="shared" si="74"/>
        <v>2700</v>
      </c>
      <c r="L68" s="1736">
        <f t="shared" si="74"/>
        <v>0</v>
      </c>
    </row>
    <row r="69" spans="1:12" x14ac:dyDescent="0.3">
      <c r="A69" s="564" t="s">
        <v>322</v>
      </c>
      <c r="B69" s="2173" t="s">
        <v>419</v>
      </c>
      <c r="C69" s="2145"/>
      <c r="D69" s="2145"/>
      <c r="E69" s="1458">
        <f t="shared" ref="E69:L69" si="75">SUM(E70:E70)</f>
        <v>7999.79</v>
      </c>
      <c r="F69" s="1470">
        <f t="shared" si="75"/>
        <v>0</v>
      </c>
      <c r="G69" s="1463">
        <f t="shared" si="75"/>
        <v>2700</v>
      </c>
      <c r="H69" s="1470">
        <f t="shared" si="75"/>
        <v>2700</v>
      </c>
      <c r="I69" s="1463">
        <f t="shared" si="75"/>
        <v>2700</v>
      </c>
      <c r="J69" s="1470">
        <f t="shared" si="75"/>
        <v>2700</v>
      </c>
      <c r="K69" s="1463">
        <f t="shared" si="75"/>
        <v>2700</v>
      </c>
      <c r="L69" s="1782">
        <f t="shared" si="75"/>
        <v>0</v>
      </c>
    </row>
    <row r="70" spans="1:12" ht="23.25" customHeight="1" x14ac:dyDescent="0.3">
      <c r="A70" s="831"/>
      <c r="B70" s="683" t="s">
        <v>462</v>
      </c>
      <c r="C70" s="751">
        <v>717</v>
      </c>
      <c r="D70" s="1468" t="s">
        <v>689</v>
      </c>
      <c r="E70" s="183">
        <v>7999.79</v>
      </c>
      <c r="F70" s="700">
        <v>0</v>
      </c>
      <c r="G70" s="503">
        <v>2700</v>
      </c>
      <c r="H70" s="700">
        <v>2700</v>
      </c>
      <c r="I70" s="503">
        <v>2700</v>
      </c>
      <c r="J70" s="700">
        <v>2700</v>
      </c>
      <c r="K70" s="503">
        <v>2700</v>
      </c>
      <c r="L70" s="1767"/>
    </row>
    <row r="71" spans="1:12" ht="17.25" customHeight="1" x14ac:dyDescent="0.3">
      <c r="A71" s="568" t="s">
        <v>270</v>
      </c>
      <c r="B71" s="2146" t="s">
        <v>34</v>
      </c>
      <c r="C71" s="2147"/>
      <c r="D71" s="2147"/>
      <c r="E71" s="159">
        <f t="shared" ref="E71:L71" si="76">SUM(E72)</f>
        <v>350</v>
      </c>
      <c r="F71" s="822">
        <f t="shared" si="76"/>
        <v>0</v>
      </c>
      <c r="G71" s="81">
        <f t="shared" si="76"/>
        <v>11500</v>
      </c>
      <c r="H71" s="822">
        <f t="shared" si="76"/>
        <v>11500</v>
      </c>
      <c r="I71" s="81">
        <f t="shared" si="76"/>
        <v>11500</v>
      </c>
      <c r="J71" s="822">
        <f t="shared" si="76"/>
        <v>11500</v>
      </c>
      <c r="K71" s="81">
        <f t="shared" si="76"/>
        <v>11500</v>
      </c>
      <c r="L71" s="1736">
        <f t="shared" si="76"/>
        <v>0</v>
      </c>
    </row>
    <row r="72" spans="1:12" ht="18" customHeight="1" x14ac:dyDescent="0.3">
      <c r="A72" s="534" t="s">
        <v>35</v>
      </c>
      <c r="B72" s="10"/>
      <c r="C72" s="11">
        <v>1</v>
      </c>
      <c r="D72" s="17" t="s">
        <v>36</v>
      </c>
      <c r="E72" s="158">
        <f>SUM(E73:E74)</f>
        <v>350</v>
      </c>
      <c r="F72" s="1332"/>
      <c r="G72" s="84">
        <f t="shared" ref="G72:I72" si="77">SUM(G75:G75)</f>
        <v>11500</v>
      </c>
      <c r="H72" s="1332">
        <f t="shared" si="77"/>
        <v>11500</v>
      </c>
      <c r="I72" s="84">
        <f t="shared" si="77"/>
        <v>11500</v>
      </c>
      <c r="J72" s="1332">
        <f t="shared" ref="J72" si="78">SUM(J75:J75)</f>
        <v>11500</v>
      </c>
      <c r="K72" s="84">
        <f t="shared" ref="K72" si="79">SUM(K75:K75)</f>
        <v>11500</v>
      </c>
      <c r="L72" s="1756">
        <f t="shared" ref="L72" si="80">SUM(L75:L75)</f>
        <v>0</v>
      </c>
    </row>
    <row r="73" spans="1:12" ht="27.75" customHeight="1" x14ac:dyDescent="0.3">
      <c r="A73" s="654"/>
      <c r="B73" s="683" t="s">
        <v>463</v>
      </c>
      <c r="C73" s="719">
        <v>717</v>
      </c>
      <c r="D73" s="135" t="s">
        <v>759</v>
      </c>
      <c r="E73" s="695"/>
      <c r="F73" s="825"/>
      <c r="G73" s="217"/>
      <c r="H73" s="825"/>
      <c r="I73" s="217"/>
      <c r="J73" s="825"/>
      <c r="K73" s="217"/>
      <c r="L73" s="1769">
        <v>0</v>
      </c>
    </row>
    <row r="74" spans="1:12" ht="27.75" customHeight="1" x14ac:dyDescent="0.3">
      <c r="A74" s="654"/>
      <c r="B74" s="683" t="s">
        <v>463</v>
      </c>
      <c r="C74" s="719">
        <v>716</v>
      </c>
      <c r="D74" s="135" t="s">
        <v>760</v>
      </c>
      <c r="E74" s="695">
        <v>350</v>
      </c>
      <c r="F74" s="825"/>
      <c r="G74" s="217"/>
      <c r="H74" s="825"/>
      <c r="I74" s="217"/>
      <c r="J74" s="825"/>
      <c r="K74" s="217"/>
      <c r="L74" s="1769">
        <v>0</v>
      </c>
    </row>
    <row r="75" spans="1:12" ht="81" customHeight="1" x14ac:dyDescent="0.3">
      <c r="A75" s="788"/>
      <c r="B75" s="683" t="s">
        <v>463</v>
      </c>
      <c r="C75" s="242" t="s">
        <v>718</v>
      </c>
      <c r="D75" s="135" t="s">
        <v>868</v>
      </c>
      <c r="E75" s="183">
        <v>0</v>
      </c>
      <c r="F75" s="700">
        <v>0</v>
      </c>
      <c r="G75" s="503">
        <v>11500</v>
      </c>
      <c r="H75" s="700">
        <v>11500</v>
      </c>
      <c r="I75" s="503">
        <v>11500</v>
      </c>
      <c r="J75" s="700">
        <v>11500</v>
      </c>
      <c r="K75" s="503">
        <v>11500</v>
      </c>
      <c r="L75" s="1767"/>
    </row>
    <row r="76" spans="1:12" s="110" customFormat="1" ht="17.25" customHeight="1" x14ac:dyDescent="0.3">
      <c r="A76" s="570" t="s">
        <v>37</v>
      </c>
      <c r="B76" s="2146" t="s">
        <v>7</v>
      </c>
      <c r="C76" s="2162"/>
      <c r="D76" s="2162"/>
      <c r="E76" s="159">
        <f t="shared" ref="E76" si="81">SUM(E77)</f>
        <v>0</v>
      </c>
      <c r="F76" s="942">
        <f>SUM(F77)</f>
        <v>193329.71</v>
      </c>
      <c r="G76" s="81">
        <f t="shared" ref="G76:L76" si="82">SUM(G77)</f>
        <v>0</v>
      </c>
      <c r="H76" s="822">
        <f t="shared" si="82"/>
        <v>0</v>
      </c>
      <c r="I76" s="81">
        <f t="shared" si="82"/>
        <v>0</v>
      </c>
      <c r="J76" s="822">
        <f t="shared" si="82"/>
        <v>0</v>
      </c>
      <c r="K76" s="81">
        <f t="shared" si="82"/>
        <v>0</v>
      </c>
      <c r="L76" s="1736">
        <f t="shared" si="82"/>
        <v>0</v>
      </c>
    </row>
    <row r="77" spans="1:12" ht="28.5" customHeight="1" x14ac:dyDescent="0.3">
      <c r="A77" s="571" t="s">
        <v>271</v>
      </c>
      <c r="B77" s="10"/>
      <c r="C77" s="11">
        <v>1</v>
      </c>
      <c r="D77" s="17" t="s">
        <v>38</v>
      </c>
      <c r="E77" s="158">
        <f t="shared" ref="E77" si="83">SUM(E78:E79)</f>
        <v>0</v>
      </c>
      <c r="F77" s="960">
        <f t="shared" ref="F77" si="84">SUM(F78:F80)</f>
        <v>193329.71</v>
      </c>
      <c r="G77" s="84">
        <f t="shared" ref="G77:H77" si="85">SUM(G78:G80)</f>
        <v>0</v>
      </c>
      <c r="H77" s="1332">
        <f t="shared" si="85"/>
        <v>0</v>
      </c>
      <c r="I77" s="84">
        <f t="shared" ref="I77" si="86">SUM(I78:I80)</f>
        <v>0</v>
      </c>
      <c r="J77" s="1332">
        <f t="shared" ref="J77" si="87">SUM(J78:J80)</f>
        <v>0</v>
      </c>
      <c r="K77" s="84">
        <f t="shared" ref="K77" si="88">SUM(K78:K80)</f>
        <v>0</v>
      </c>
      <c r="L77" s="1756">
        <f t="shared" ref="L77" si="89">SUM(L78:L80)</f>
        <v>0</v>
      </c>
    </row>
    <row r="78" spans="1:12" ht="31.5" customHeight="1" x14ac:dyDescent="0.3">
      <c r="A78" s="1492"/>
      <c r="B78" s="107" t="s">
        <v>463</v>
      </c>
      <c r="C78" s="20">
        <v>717</v>
      </c>
      <c r="D78" s="32" t="s">
        <v>559</v>
      </c>
      <c r="E78" s="1459">
        <v>0</v>
      </c>
      <c r="F78" s="1444">
        <v>182061.61</v>
      </c>
      <c r="G78" s="1479">
        <v>0</v>
      </c>
      <c r="H78" s="1471">
        <v>0</v>
      </c>
      <c r="I78" s="1479">
        <v>0</v>
      </c>
      <c r="J78" s="1471">
        <v>0</v>
      </c>
      <c r="K78" s="1479">
        <v>0</v>
      </c>
      <c r="L78" s="1785">
        <v>0</v>
      </c>
    </row>
    <row r="79" spans="1:12" ht="28.5" customHeight="1" x14ac:dyDescent="0.3">
      <c r="A79" s="626"/>
      <c r="B79" s="107" t="s">
        <v>463</v>
      </c>
      <c r="C79" s="6">
        <v>717</v>
      </c>
      <c r="D79" s="14" t="s">
        <v>39</v>
      </c>
      <c r="E79" s="170">
        <v>0</v>
      </c>
      <c r="F79" s="934">
        <v>10078.1</v>
      </c>
      <c r="G79" s="503">
        <v>0</v>
      </c>
      <c r="H79" s="700">
        <v>0</v>
      </c>
      <c r="I79" s="503">
        <v>0</v>
      </c>
      <c r="J79" s="700">
        <v>0</v>
      </c>
      <c r="K79" s="503">
        <v>0</v>
      </c>
      <c r="L79" s="1767">
        <v>0</v>
      </c>
    </row>
    <row r="80" spans="1:12" ht="28.5" customHeight="1" x14ac:dyDescent="0.3">
      <c r="A80" s="1493"/>
      <c r="B80" s="107" t="s">
        <v>463</v>
      </c>
      <c r="C80" s="6">
        <v>716</v>
      </c>
      <c r="D80" s="43" t="s">
        <v>558</v>
      </c>
      <c r="E80" s="1306">
        <v>0</v>
      </c>
      <c r="F80" s="1289">
        <v>1190</v>
      </c>
      <c r="G80" s="517">
        <v>0</v>
      </c>
      <c r="H80" s="1328">
        <v>0</v>
      </c>
      <c r="I80" s="517">
        <v>0</v>
      </c>
      <c r="J80" s="1328">
        <v>0</v>
      </c>
      <c r="K80" s="517">
        <v>0</v>
      </c>
      <c r="L80" s="1752">
        <v>0</v>
      </c>
    </row>
    <row r="81" spans="1:13" ht="30.75" customHeight="1" x14ac:dyDescent="0.3">
      <c r="A81" s="1494" t="s">
        <v>317</v>
      </c>
      <c r="B81" s="2179" t="s">
        <v>478</v>
      </c>
      <c r="C81" s="2180"/>
      <c r="D81" s="2180"/>
      <c r="E81" s="1460">
        <f t="shared" ref="E81" si="90">SUM(E82)</f>
        <v>0</v>
      </c>
      <c r="F81" s="1445">
        <f t="shared" ref="F81:L81" si="91">SUM(F82)</f>
        <v>226606</v>
      </c>
      <c r="G81" s="1480">
        <f t="shared" si="91"/>
        <v>0</v>
      </c>
      <c r="H81" s="1472">
        <f t="shared" si="91"/>
        <v>0</v>
      </c>
      <c r="I81" s="1480">
        <f t="shared" si="91"/>
        <v>0</v>
      </c>
      <c r="J81" s="1472">
        <f t="shared" si="91"/>
        <v>0</v>
      </c>
      <c r="K81" s="1480">
        <f t="shared" si="91"/>
        <v>0</v>
      </c>
      <c r="L81" s="1786">
        <f t="shared" si="91"/>
        <v>0</v>
      </c>
    </row>
    <row r="82" spans="1:13" ht="20.25" customHeight="1" x14ac:dyDescent="0.3">
      <c r="A82" s="1495" t="s">
        <v>318</v>
      </c>
      <c r="B82" s="2177" t="s">
        <v>479</v>
      </c>
      <c r="C82" s="2178"/>
      <c r="D82" s="2178"/>
      <c r="E82" s="1461">
        <f>SUM(E83)</f>
        <v>0</v>
      </c>
      <c r="F82" s="1446">
        <f t="shared" ref="F82:L82" si="92">SUM(F83:F83)</f>
        <v>226606</v>
      </c>
      <c r="G82" s="1481">
        <f t="shared" si="92"/>
        <v>0</v>
      </c>
      <c r="H82" s="1473">
        <f t="shared" si="92"/>
        <v>0</v>
      </c>
      <c r="I82" s="1481">
        <f t="shared" si="92"/>
        <v>0</v>
      </c>
      <c r="J82" s="1473">
        <f t="shared" si="92"/>
        <v>0</v>
      </c>
      <c r="K82" s="1481">
        <f t="shared" si="92"/>
        <v>0</v>
      </c>
      <c r="L82" s="1787">
        <f t="shared" si="92"/>
        <v>0</v>
      </c>
    </row>
    <row r="83" spans="1:13" ht="57.75" customHeight="1" thickBot="1" x14ac:dyDescent="0.35">
      <c r="A83" s="1496"/>
      <c r="B83" s="536" t="s">
        <v>463</v>
      </c>
      <c r="C83" s="1497">
        <v>717</v>
      </c>
      <c r="D83" s="1498" t="s">
        <v>719</v>
      </c>
      <c r="E83" s="1499">
        <v>0</v>
      </c>
      <c r="F83" s="1500">
        <v>226606</v>
      </c>
      <c r="G83" s="1501">
        <v>0</v>
      </c>
      <c r="H83" s="1502">
        <v>0</v>
      </c>
      <c r="I83" s="1501">
        <v>0</v>
      </c>
      <c r="J83" s="1502">
        <v>0</v>
      </c>
      <c r="K83" s="1501">
        <v>0</v>
      </c>
      <c r="L83" s="1788">
        <v>0</v>
      </c>
    </row>
    <row r="84" spans="1:13" ht="17.25" customHeight="1" thickTop="1" x14ac:dyDescent="0.3">
      <c r="A84" s="62"/>
      <c r="B84" s="21"/>
      <c r="C84" s="22"/>
      <c r="D84" s="23"/>
      <c r="E84" s="130"/>
      <c r="F84" s="279"/>
      <c r="G84" s="130"/>
      <c r="H84" s="477"/>
      <c r="I84" s="477"/>
      <c r="J84" s="477"/>
      <c r="K84" s="477"/>
      <c r="L84" s="130"/>
      <c r="M84" s="63"/>
    </row>
    <row r="85" spans="1:13" s="110" customFormat="1" ht="18.600000000000001" thickBot="1" x14ac:dyDescent="0.4">
      <c r="A85" s="1972" t="s">
        <v>330</v>
      </c>
      <c r="B85" s="1973"/>
      <c r="C85" s="1973"/>
      <c r="D85" s="1973"/>
      <c r="E85" s="1974"/>
      <c r="F85" s="1974"/>
      <c r="G85" s="423"/>
      <c r="H85" s="471"/>
      <c r="I85" s="471"/>
      <c r="J85" s="471"/>
      <c r="K85" s="471"/>
      <c r="L85" s="423"/>
    </row>
    <row r="86" spans="1:13" ht="84.75" customHeight="1" thickTop="1" x14ac:dyDescent="0.3">
      <c r="A86" s="1981" t="s">
        <v>328</v>
      </c>
      <c r="B86" s="1975" t="s">
        <v>327</v>
      </c>
      <c r="C86" s="1976"/>
      <c r="D86" s="2036" t="s">
        <v>2</v>
      </c>
      <c r="E86" s="467" t="s">
        <v>467</v>
      </c>
      <c r="F86" s="1321" t="s">
        <v>805</v>
      </c>
      <c r="G86" s="468" t="s">
        <v>778</v>
      </c>
      <c r="H86" s="775" t="s">
        <v>782</v>
      </c>
      <c r="I86" s="468" t="s">
        <v>783</v>
      </c>
      <c r="J86" s="775" t="s">
        <v>828</v>
      </c>
      <c r="K86" s="900" t="s">
        <v>839</v>
      </c>
      <c r="L86" s="1699" t="s">
        <v>840</v>
      </c>
    </row>
    <row r="87" spans="1:13" ht="15" thickBot="1" x14ac:dyDescent="0.35">
      <c r="A87" s="1982"/>
      <c r="B87" s="1977"/>
      <c r="C87" s="1978"/>
      <c r="D87" s="2007"/>
      <c r="E87" s="149" t="s">
        <v>4</v>
      </c>
      <c r="F87" s="145" t="s">
        <v>4</v>
      </c>
      <c r="G87" s="241" t="s">
        <v>4</v>
      </c>
      <c r="H87" s="784" t="s">
        <v>4</v>
      </c>
      <c r="I87" s="241" t="s">
        <v>365</v>
      </c>
      <c r="J87" s="784" t="s">
        <v>365</v>
      </c>
      <c r="K87" s="241" t="s">
        <v>365</v>
      </c>
      <c r="L87" s="1750" t="s">
        <v>4</v>
      </c>
    </row>
    <row r="88" spans="1:13" s="110" customFormat="1" ht="23.25" customHeight="1" thickTop="1" thickBot="1" x14ac:dyDescent="0.35">
      <c r="A88" s="2171" t="s">
        <v>330</v>
      </c>
      <c r="B88" s="2172"/>
      <c r="C88" s="2172"/>
      <c r="D88" s="2172"/>
      <c r="E88" s="1016">
        <f t="shared" ref="E88:L88" si="93">SUM(E89)</f>
        <v>0</v>
      </c>
      <c r="F88" s="922">
        <f t="shared" si="93"/>
        <v>0</v>
      </c>
      <c r="G88" s="150">
        <f t="shared" si="93"/>
        <v>0</v>
      </c>
      <c r="H88" s="1326">
        <f t="shared" si="93"/>
        <v>0</v>
      </c>
      <c r="I88" s="150">
        <f t="shared" si="93"/>
        <v>0</v>
      </c>
      <c r="J88" s="1326">
        <f t="shared" si="93"/>
        <v>0</v>
      </c>
      <c r="K88" s="150">
        <f t="shared" si="93"/>
        <v>0</v>
      </c>
      <c r="L88" s="1751">
        <f t="shared" si="93"/>
        <v>0</v>
      </c>
    </row>
    <row r="89" spans="1:13" ht="18.75" customHeight="1" x14ac:dyDescent="0.3">
      <c r="A89" s="575" t="s">
        <v>31</v>
      </c>
      <c r="B89" s="2174" t="s">
        <v>244</v>
      </c>
      <c r="C89" s="2175"/>
      <c r="D89" s="2176"/>
      <c r="E89" s="1454">
        <f t="shared" ref="E89:L89" si="94">SUM(E90)</f>
        <v>0</v>
      </c>
      <c r="F89" s="1441">
        <f t="shared" si="94"/>
        <v>0</v>
      </c>
      <c r="G89" s="1456">
        <f t="shared" si="94"/>
        <v>0</v>
      </c>
      <c r="H89" s="1439">
        <f t="shared" si="94"/>
        <v>0</v>
      </c>
      <c r="I89" s="1456">
        <f t="shared" si="94"/>
        <v>0</v>
      </c>
      <c r="J89" s="1439">
        <f t="shared" si="94"/>
        <v>0</v>
      </c>
      <c r="K89" s="1456">
        <f t="shared" si="94"/>
        <v>0</v>
      </c>
      <c r="L89" s="1789">
        <f t="shared" si="94"/>
        <v>0</v>
      </c>
    </row>
    <row r="90" spans="1:13" ht="30.75" customHeight="1" thickBot="1" x14ac:dyDescent="0.35">
      <c r="A90" s="576"/>
      <c r="B90" s="536" t="s">
        <v>429</v>
      </c>
      <c r="C90" s="577">
        <v>824</v>
      </c>
      <c r="D90" s="578" t="s">
        <v>243</v>
      </c>
      <c r="E90" s="1455">
        <v>0</v>
      </c>
      <c r="F90" s="1442">
        <v>0</v>
      </c>
      <c r="G90" s="1457">
        <v>0</v>
      </c>
      <c r="H90" s="1440">
        <v>0</v>
      </c>
      <c r="I90" s="1457">
        <v>0</v>
      </c>
      <c r="J90" s="1440">
        <v>0</v>
      </c>
      <c r="K90" s="1457">
        <v>0</v>
      </c>
      <c r="L90" s="1790">
        <v>0</v>
      </c>
    </row>
    <row r="91" spans="1:13" ht="15" thickTop="1" x14ac:dyDescent="0.3">
      <c r="G91" s="44"/>
      <c r="H91" s="44"/>
      <c r="I91" s="44"/>
      <c r="J91" s="44"/>
      <c r="K91" s="44"/>
      <c r="L91" s="464"/>
    </row>
  </sheetData>
  <mergeCells count="51">
    <mergeCell ref="A1:D1"/>
    <mergeCell ref="A4:D4"/>
    <mergeCell ref="B5:C7"/>
    <mergeCell ref="D5:D7"/>
    <mergeCell ref="A3:L3"/>
    <mergeCell ref="I5:I6"/>
    <mergeCell ref="H5:H6"/>
    <mergeCell ref="F5:F6"/>
    <mergeCell ref="E5:E6"/>
    <mergeCell ref="G5:G6"/>
    <mergeCell ref="J5:J6"/>
    <mergeCell ref="L5:L6"/>
    <mergeCell ref="K5:K6"/>
    <mergeCell ref="B89:D89"/>
    <mergeCell ref="A88:D88"/>
    <mergeCell ref="A86:A87"/>
    <mergeCell ref="B67:D67"/>
    <mergeCell ref="B68:D68"/>
    <mergeCell ref="B69:D69"/>
    <mergeCell ref="B76:D76"/>
    <mergeCell ref="B71:D71"/>
    <mergeCell ref="D86:D87"/>
    <mergeCell ref="B86:C87"/>
    <mergeCell ref="B82:D82"/>
    <mergeCell ref="B81:D81"/>
    <mergeCell ref="A85:F85"/>
    <mergeCell ref="A66:D66"/>
    <mergeCell ref="B40:D40"/>
    <mergeCell ref="A63:F63"/>
    <mergeCell ref="A64:A65"/>
    <mergeCell ref="B64:C65"/>
    <mergeCell ref="D64:D65"/>
    <mergeCell ref="B50:D50"/>
    <mergeCell ref="B60:D60"/>
    <mergeCell ref="B58:D58"/>
    <mergeCell ref="B39:D39"/>
    <mergeCell ref="B35:D35"/>
    <mergeCell ref="A8:D8"/>
    <mergeCell ref="B28:D28"/>
    <mergeCell ref="B12:D12"/>
    <mergeCell ref="B9:D9"/>
    <mergeCell ref="B15:D15"/>
    <mergeCell ref="B17:D17"/>
    <mergeCell ref="B10:D10"/>
    <mergeCell ref="B20:D20"/>
    <mergeCell ref="B19:D19"/>
    <mergeCell ref="A22:F22"/>
    <mergeCell ref="A23:A24"/>
    <mergeCell ref="B23:C24"/>
    <mergeCell ref="D23:D24"/>
    <mergeCell ref="A25:D25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61" zoomScaleNormal="100" zoomScaleSheetLayoutView="110" workbookViewId="0">
      <pane xSplit="4" topLeftCell="E1" activePane="topRight" state="frozen"/>
      <selection pane="topRight" activeCell="A70" sqref="A70:XFD70"/>
    </sheetView>
  </sheetViews>
  <sheetFormatPr defaultRowHeight="14.4" x14ac:dyDescent="0.3"/>
  <cols>
    <col min="1" max="3" width="8" customWidth="1"/>
    <col min="4" max="4" width="30.33203125" customWidth="1"/>
    <col min="5" max="5" width="13.33203125" customWidth="1"/>
    <col min="6" max="6" width="13" style="101" customWidth="1"/>
    <col min="7" max="7" width="14.44140625" customWidth="1"/>
    <col min="8" max="11" width="14.109375" customWidth="1"/>
    <col min="12" max="12" width="12.44140625" style="1" customWidth="1"/>
  </cols>
  <sheetData>
    <row r="1" spans="1:15" ht="18.600000000000001" x14ac:dyDescent="0.3">
      <c r="A1" s="2" t="s">
        <v>41</v>
      </c>
      <c r="B1" s="3"/>
      <c r="C1" s="3"/>
      <c r="D1" s="3"/>
      <c r="E1" s="3"/>
      <c r="F1" s="111"/>
    </row>
    <row r="2" spans="1:15" s="101" customFormat="1" ht="15" thickBot="1" x14ac:dyDescent="0.35">
      <c r="A2" s="350"/>
      <c r="L2" s="1"/>
    </row>
    <row r="3" spans="1:15" ht="26.25" customHeight="1" thickTop="1" thickBot="1" x14ac:dyDescent="0.45">
      <c r="A3" s="2048" t="s">
        <v>854</v>
      </c>
      <c r="B3" s="2186"/>
      <c r="C3" s="2186"/>
      <c r="D3" s="2186"/>
      <c r="E3" s="2186"/>
      <c r="F3" s="2186"/>
      <c r="G3" s="2187"/>
      <c r="H3" s="2187"/>
      <c r="I3" s="2187"/>
      <c r="J3" s="2187"/>
      <c r="K3" s="2187"/>
      <c r="L3" s="2188"/>
      <c r="M3" s="146"/>
      <c r="N3" s="147"/>
      <c r="O3" s="147"/>
    </row>
    <row r="4" spans="1:15" ht="84" customHeight="1" thickTop="1" x14ac:dyDescent="0.4">
      <c r="A4" s="2121" t="s">
        <v>381</v>
      </c>
      <c r="B4" s="2189"/>
      <c r="C4" s="2189"/>
      <c r="D4" s="2189"/>
      <c r="E4" s="467" t="s">
        <v>468</v>
      </c>
      <c r="F4" s="1503" t="s">
        <v>799</v>
      </c>
      <c r="G4" s="468" t="s">
        <v>777</v>
      </c>
      <c r="H4" s="1517" t="s">
        <v>782</v>
      </c>
      <c r="I4" s="468" t="s">
        <v>783</v>
      </c>
      <c r="J4" s="1517" t="s">
        <v>828</v>
      </c>
      <c r="K4" s="900" t="s">
        <v>839</v>
      </c>
      <c r="L4" s="1791" t="s">
        <v>840</v>
      </c>
    </row>
    <row r="5" spans="1:15" ht="17.399999999999999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331</v>
      </c>
      <c r="F5" s="2059" t="s">
        <v>331</v>
      </c>
      <c r="G5" s="2063" t="s">
        <v>331</v>
      </c>
      <c r="H5" s="2116" t="s">
        <v>331</v>
      </c>
      <c r="I5" s="2118" t="s">
        <v>331</v>
      </c>
      <c r="J5" s="2116" t="s">
        <v>331</v>
      </c>
      <c r="K5" s="2118" t="s">
        <v>331</v>
      </c>
      <c r="L5" s="2065" t="s">
        <v>331</v>
      </c>
    </row>
    <row r="6" spans="1:15" ht="44.25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17"/>
      <c r="I6" s="2119"/>
      <c r="J6" s="2117"/>
      <c r="K6" s="2119"/>
      <c r="L6" s="2115"/>
    </row>
    <row r="7" spans="1:15" ht="20.399999999999999" customHeight="1" thickBot="1" x14ac:dyDescent="0.35">
      <c r="A7" s="522" t="s">
        <v>405</v>
      </c>
      <c r="B7" s="2003"/>
      <c r="C7" s="2004"/>
      <c r="D7" s="2007"/>
      <c r="E7" s="410" t="s">
        <v>4</v>
      </c>
      <c r="F7" s="412" t="s">
        <v>4</v>
      </c>
      <c r="G7" s="1015" t="s">
        <v>4</v>
      </c>
      <c r="H7" s="860" t="s">
        <v>4</v>
      </c>
      <c r="I7" s="413" t="s">
        <v>4</v>
      </c>
      <c r="J7" s="860" t="s">
        <v>4</v>
      </c>
      <c r="K7" s="413" t="s">
        <v>4</v>
      </c>
      <c r="L7" s="1700" t="s">
        <v>4</v>
      </c>
    </row>
    <row r="8" spans="1:15" s="186" customFormat="1" ht="16.8" thickTop="1" thickBot="1" x14ac:dyDescent="0.35">
      <c r="A8" s="2030" t="s">
        <v>42</v>
      </c>
      <c r="B8" s="2202"/>
      <c r="C8" s="2202"/>
      <c r="D8" s="2202"/>
      <c r="E8" s="283">
        <f t="shared" ref="E8" si="0">SUM(E9:E10)</f>
        <v>176246.33000000002</v>
      </c>
      <c r="F8" s="386">
        <f t="shared" ref="F8" si="1">SUM(F9:F10)</f>
        <v>170621.28</v>
      </c>
      <c r="G8" s="156">
        <f t="shared" ref="G8:H8" si="2">SUM(G9:G10)</f>
        <v>179957</v>
      </c>
      <c r="H8" s="542">
        <f t="shared" si="2"/>
        <v>179957</v>
      </c>
      <c r="I8" s="156">
        <f t="shared" ref="I8" si="3">SUM(I9:I10)</f>
        <v>179957</v>
      </c>
      <c r="J8" s="542">
        <f t="shared" ref="J8:L8" si="4">SUM(J9:J10)</f>
        <v>189957</v>
      </c>
      <c r="K8" s="156">
        <f t="shared" ref="K8" si="5">SUM(K9:K10)</f>
        <v>180757</v>
      </c>
      <c r="L8" s="1727">
        <f t="shared" si="4"/>
        <v>-9200</v>
      </c>
    </row>
    <row r="9" spans="1:15" s="110" customFormat="1" ht="15" thickTop="1" x14ac:dyDescent="0.3">
      <c r="A9" s="581" t="s">
        <v>43</v>
      </c>
      <c r="B9" s="2192" t="s">
        <v>44</v>
      </c>
      <c r="C9" s="2193"/>
      <c r="D9" s="2193"/>
      <c r="E9" s="1025">
        <f t="shared" ref="E9:F9" si="6">SUM(E24,E59,E78)</f>
        <v>147265.72</v>
      </c>
      <c r="F9" s="387">
        <f t="shared" si="6"/>
        <v>145350.62</v>
      </c>
      <c r="G9" s="157">
        <f t="shared" ref="G9:H9" si="7">SUM(G24,G59,G78)</f>
        <v>148957</v>
      </c>
      <c r="H9" s="696">
        <f t="shared" si="7"/>
        <v>148957</v>
      </c>
      <c r="I9" s="157">
        <f t="shared" ref="I9" si="8">SUM(I24,I59,I78)</f>
        <v>148957</v>
      </c>
      <c r="J9" s="696">
        <f t="shared" ref="J9" si="9">SUM(J24,J59,J78)</f>
        <v>148957</v>
      </c>
      <c r="K9" s="157">
        <f t="shared" ref="K9" si="10">SUM(K24,K59,K78)</f>
        <v>148957</v>
      </c>
      <c r="L9" s="1728">
        <f t="shared" ref="L9" si="11">SUM(L24,L59,L78)</f>
        <v>0</v>
      </c>
    </row>
    <row r="10" spans="1:15" s="110" customFormat="1" x14ac:dyDescent="0.3">
      <c r="A10" s="602" t="s">
        <v>45</v>
      </c>
      <c r="B10" s="2134" t="s">
        <v>46</v>
      </c>
      <c r="C10" s="2135"/>
      <c r="D10" s="2135"/>
      <c r="E10" s="278">
        <f t="shared" ref="E10" si="12">SUM(E11:E12)</f>
        <v>28980.61</v>
      </c>
      <c r="F10" s="153">
        <f t="shared" ref="F10" si="13">SUM(F11:F12)</f>
        <v>25270.66</v>
      </c>
      <c r="G10" s="161">
        <f t="shared" ref="G10:H10" si="14">SUM(G11:G12)</f>
        <v>31000</v>
      </c>
      <c r="H10" s="697">
        <f t="shared" si="14"/>
        <v>31000</v>
      </c>
      <c r="I10" s="161">
        <f t="shared" ref="I10" si="15">SUM(I11:I12)</f>
        <v>31000</v>
      </c>
      <c r="J10" s="697">
        <f t="shared" ref="J10" si="16">SUM(J11:J12)</f>
        <v>41000</v>
      </c>
      <c r="K10" s="161">
        <f t="shared" ref="K10" si="17">SUM(K11:K12)</f>
        <v>31800</v>
      </c>
      <c r="L10" s="1775">
        <f t="shared" ref="L10" si="18">SUM(L11:L12)</f>
        <v>-9200</v>
      </c>
    </row>
    <row r="11" spans="1:15" s="110" customFormat="1" x14ac:dyDescent="0.3">
      <c r="A11" s="569" t="s">
        <v>47</v>
      </c>
      <c r="B11" s="151"/>
      <c r="C11" s="152">
        <v>1</v>
      </c>
      <c r="D11" s="15" t="s">
        <v>48</v>
      </c>
      <c r="E11" s="170">
        <f t="shared" ref="E11:F11" si="19">SUM(E36,E61)</f>
        <v>28671.010000000002</v>
      </c>
      <c r="F11" s="388">
        <f t="shared" si="19"/>
        <v>25270.66</v>
      </c>
      <c r="G11" s="82">
        <f t="shared" ref="G11:H11" si="20">SUM(G36,G61)</f>
        <v>30500</v>
      </c>
      <c r="H11" s="826">
        <f t="shared" si="20"/>
        <v>30500</v>
      </c>
      <c r="I11" s="82">
        <f t="shared" ref="I11" si="21">SUM(I36,I61)</f>
        <v>30500</v>
      </c>
      <c r="J11" s="826">
        <f t="shared" ref="J11" si="22">SUM(J36,J61)</f>
        <v>40500</v>
      </c>
      <c r="K11" s="82">
        <f t="shared" ref="K11" si="23">SUM(K36,K61)</f>
        <v>31300</v>
      </c>
      <c r="L11" s="1770">
        <f t="shared" ref="L11" si="24">SUM(L36,L61)</f>
        <v>-9200</v>
      </c>
    </row>
    <row r="12" spans="1:15" s="110" customFormat="1" x14ac:dyDescent="0.3">
      <c r="A12" s="623" t="s">
        <v>49</v>
      </c>
      <c r="B12" s="187"/>
      <c r="C12" s="188">
        <v>2</v>
      </c>
      <c r="D12" s="116" t="s">
        <v>50</v>
      </c>
      <c r="E12" s="1311">
        <f t="shared" ref="E12:F12" si="25">SUM(E44)</f>
        <v>309.60000000000002</v>
      </c>
      <c r="F12" s="389">
        <f t="shared" si="25"/>
        <v>0</v>
      </c>
      <c r="G12" s="87">
        <f t="shared" ref="G12:H12" si="26">SUM(G44)</f>
        <v>500</v>
      </c>
      <c r="H12" s="1396">
        <f t="shared" si="26"/>
        <v>500</v>
      </c>
      <c r="I12" s="87">
        <f t="shared" ref="I12" si="27">SUM(I44)</f>
        <v>500</v>
      </c>
      <c r="J12" s="1396">
        <f t="shared" ref="J12" si="28">SUM(J44)</f>
        <v>500</v>
      </c>
      <c r="K12" s="87">
        <f t="shared" ref="K12" si="29">SUM(K44)</f>
        <v>500</v>
      </c>
      <c r="L12" s="1773">
        <f t="shared" ref="L12" si="30">SUM(L44)</f>
        <v>0</v>
      </c>
    </row>
    <row r="13" spans="1:15" s="110" customFormat="1" x14ac:dyDescent="0.3">
      <c r="A13" s="602" t="s">
        <v>51</v>
      </c>
      <c r="B13" s="2134" t="s">
        <v>7</v>
      </c>
      <c r="C13" s="2135"/>
      <c r="D13" s="2135"/>
      <c r="E13" s="1311"/>
      <c r="F13" s="389"/>
      <c r="G13" s="87"/>
      <c r="H13" s="1396"/>
      <c r="I13" s="87"/>
      <c r="J13" s="1396"/>
      <c r="K13" s="87"/>
      <c r="L13" s="1773"/>
    </row>
    <row r="14" spans="1:15" s="110" customFormat="1" ht="27" x14ac:dyDescent="0.3">
      <c r="A14" s="624" t="s">
        <v>417</v>
      </c>
      <c r="B14" s="1123"/>
      <c r="C14" s="1133"/>
      <c r="D14" s="446" t="s">
        <v>332</v>
      </c>
      <c r="E14" s="1311"/>
      <c r="F14" s="389"/>
      <c r="G14" s="87"/>
      <c r="H14" s="1396"/>
      <c r="I14" s="87"/>
      <c r="J14" s="1396"/>
      <c r="K14" s="87"/>
      <c r="L14" s="1773"/>
    </row>
    <row r="15" spans="1:15" s="110" customFormat="1" ht="18.75" customHeight="1" x14ac:dyDescent="0.3">
      <c r="A15" s="625" t="s">
        <v>304</v>
      </c>
      <c r="B15" s="2134" t="s">
        <v>7</v>
      </c>
      <c r="C15" s="2135"/>
      <c r="D15" s="2135"/>
      <c r="E15" s="278">
        <f t="shared" ref="E15:F15" si="31">SUM(E46,E62)</f>
        <v>0</v>
      </c>
      <c r="F15" s="153">
        <f t="shared" si="31"/>
        <v>0</v>
      </c>
      <c r="G15" s="161">
        <f t="shared" ref="G15:H15" si="32">SUM(G46,G62)</f>
        <v>0</v>
      </c>
      <c r="H15" s="697">
        <f t="shared" si="32"/>
        <v>0</v>
      </c>
      <c r="I15" s="161">
        <f t="shared" ref="I15" si="33">SUM(I46,I62)</f>
        <v>0</v>
      </c>
      <c r="J15" s="697">
        <f t="shared" ref="J15" si="34">SUM(J46,J62)</f>
        <v>0</v>
      </c>
      <c r="K15" s="161">
        <f t="shared" ref="K15" si="35">SUM(K46,K62)</f>
        <v>0</v>
      </c>
      <c r="L15" s="1775">
        <f t="shared" ref="L15" si="36">SUM(L46,L62)</f>
        <v>0</v>
      </c>
    </row>
    <row r="16" spans="1:15" s="110" customFormat="1" ht="14.4" customHeight="1" x14ac:dyDescent="0.3">
      <c r="A16" s="626" t="s">
        <v>305</v>
      </c>
      <c r="B16" s="13"/>
      <c r="C16" s="152"/>
      <c r="D16" s="76" t="s">
        <v>333</v>
      </c>
      <c r="E16" s="170">
        <f t="shared" ref="E16:F16" si="37">SUM(E47,E63)</f>
        <v>0</v>
      </c>
      <c r="F16" s="388">
        <f t="shared" si="37"/>
        <v>0</v>
      </c>
      <c r="G16" s="82">
        <f t="shared" ref="G16:H16" si="38">SUM(G47,G63)</f>
        <v>0</v>
      </c>
      <c r="H16" s="826">
        <f t="shared" si="38"/>
        <v>0</v>
      </c>
      <c r="I16" s="82">
        <f t="shared" ref="I16" si="39">SUM(I47,I63)</f>
        <v>0</v>
      </c>
      <c r="J16" s="826">
        <f t="shared" ref="J16" si="40">SUM(J47,J63)</f>
        <v>0</v>
      </c>
      <c r="K16" s="82">
        <f t="shared" ref="K16" si="41">SUM(K47,K63)</f>
        <v>0</v>
      </c>
      <c r="L16" s="1770">
        <f t="shared" ref="L16" si="42">SUM(L47,L63)</f>
        <v>0</v>
      </c>
    </row>
    <row r="17" spans="1:14" s="110" customFormat="1" ht="18" customHeight="1" x14ac:dyDescent="0.3">
      <c r="A17" s="627" t="s">
        <v>312</v>
      </c>
      <c r="B17" s="2194" t="s">
        <v>7</v>
      </c>
      <c r="C17" s="2195"/>
      <c r="D17" s="2195"/>
      <c r="E17" s="286">
        <f t="shared" ref="E17:F17" si="43">SUM(E49,E65)</f>
        <v>0</v>
      </c>
      <c r="F17" s="164">
        <f t="shared" si="43"/>
        <v>0</v>
      </c>
      <c r="G17" s="163">
        <f t="shared" ref="G17:H17" si="44">SUM(G49,G65)</f>
        <v>0</v>
      </c>
      <c r="H17" s="1285">
        <f t="shared" si="44"/>
        <v>0</v>
      </c>
      <c r="I17" s="163">
        <f t="shared" ref="I17" si="45">SUM(I49,I65)</f>
        <v>0</v>
      </c>
      <c r="J17" s="1285">
        <f t="shared" ref="J17" si="46">SUM(J49,J65)</f>
        <v>0</v>
      </c>
      <c r="K17" s="163">
        <f t="shared" ref="K17" si="47">SUM(K49,K65)</f>
        <v>0</v>
      </c>
      <c r="L17" s="1730">
        <f t="shared" ref="L17" si="48">SUM(L49,L65)</f>
        <v>0</v>
      </c>
    </row>
    <row r="18" spans="1:14" s="110" customFormat="1" ht="28.2" customHeight="1" thickBot="1" x14ac:dyDescent="0.35">
      <c r="A18" s="1528" t="s">
        <v>313</v>
      </c>
      <c r="B18" s="1529"/>
      <c r="C18" s="1530"/>
      <c r="D18" s="1531" t="s">
        <v>334</v>
      </c>
      <c r="E18" s="1435">
        <f t="shared" ref="E18:F18" si="49">SUM(E50,E66)</f>
        <v>0</v>
      </c>
      <c r="F18" s="1436">
        <f t="shared" si="49"/>
        <v>0</v>
      </c>
      <c r="G18" s="1437">
        <f t="shared" ref="G18:H18" si="50">SUM(G50,G66)</f>
        <v>0</v>
      </c>
      <c r="H18" s="1438">
        <f t="shared" si="50"/>
        <v>0</v>
      </c>
      <c r="I18" s="1437">
        <f t="shared" ref="I18" si="51">SUM(I50,I66)</f>
        <v>0</v>
      </c>
      <c r="J18" s="1438">
        <f t="shared" ref="J18" si="52">SUM(J50,J66)</f>
        <v>0</v>
      </c>
      <c r="K18" s="1437">
        <f t="shared" ref="K18" si="53">SUM(K50,K66)</f>
        <v>0</v>
      </c>
      <c r="L18" s="1774">
        <f t="shared" ref="L18" si="54">SUM(L50,L66)</f>
        <v>0</v>
      </c>
    </row>
    <row r="19" spans="1:14" s="352" customFormat="1" ht="15" thickTop="1" x14ac:dyDescent="0.3">
      <c r="A19" s="348"/>
      <c r="B19" s="363"/>
      <c r="C19" s="363"/>
      <c r="D19" s="363"/>
      <c r="E19" s="364"/>
      <c r="F19" s="364"/>
      <c r="G19" s="364"/>
      <c r="H19" s="429"/>
      <c r="I19" s="429"/>
      <c r="J19" s="429"/>
      <c r="K19" s="429"/>
      <c r="L19" s="429"/>
    </row>
    <row r="20" spans="1:14" s="110" customFormat="1" ht="17.399999999999999" customHeight="1" thickBot="1" x14ac:dyDescent="0.4">
      <c r="A20" s="1972" t="s">
        <v>324</v>
      </c>
      <c r="B20" s="1973"/>
      <c r="C20" s="1973"/>
      <c r="D20" s="1973"/>
      <c r="E20" s="1974"/>
      <c r="F20" s="1974"/>
      <c r="G20" s="253"/>
      <c r="H20" s="423"/>
      <c r="I20" s="423"/>
      <c r="J20" s="423"/>
      <c r="K20" s="423"/>
      <c r="L20" s="423"/>
      <c r="M20" s="423"/>
      <c r="N20" s="423"/>
    </row>
    <row r="21" spans="1:14" ht="76.5" customHeight="1" thickTop="1" x14ac:dyDescent="0.3">
      <c r="A21" s="1981" t="s">
        <v>328</v>
      </c>
      <c r="B21" s="1975" t="s">
        <v>327</v>
      </c>
      <c r="C21" s="1976"/>
      <c r="D21" s="2036" t="s">
        <v>2</v>
      </c>
      <c r="E21" s="467" t="s">
        <v>472</v>
      </c>
      <c r="F21" s="1321" t="s">
        <v>796</v>
      </c>
      <c r="G21" s="468" t="s">
        <v>777</v>
      </c>
      <c r="H21" s="775" t="s">
        <v>782</v>
      </c>
      <c r="I21" s="468" t="s">
        <v>783</v>
      </c>
      <c r="J21" s="775" t="s">
        <v>828</v>
      </c>
      <c r="K21" s="900" t="s">
        <v>839</v>
      </c>
      <c r="L21" s="1699" t="s">
        <v>840</v>
      </c>
    </row>
    <row r="22" spans="1:14" ht="15" thickBot="1" x14ac:dyDescent="0.35">
      <c r="A22" s="1982"/>
      <c r="B22" s="1977"/>
      <c r="C22" s="1978"/>
      <c r="D22" s="2007"/>
      <c r="E22" s="149" t="s">
        <v>4</v>
      </c>
      <c r="F22" s="145" t="s">
        <v>4</v>
      </c>
      <c r="G22" s="991" t="s">
        <v>4</v>
      </c>
      <c r="H22" s="784" t="s">
        <v>4</v>
      </c>
      <c r="I22" s="241" t="s">
        <v>4</v>
      </c>
      <c r="J22" s="784" t="s">
        <v>4</v>
      </c>
      <c r="K22" s="241" t="s">
        <v>4</v>
      </c>
      <c r="L22" s="1750" t="s">
        <v>4</v>
      </c>
    </row>
    <row r="23" spans="1:14" s="110" customFormat="1" ht="16.8" thickTop="1" thickBot="1" x14ac:dyDescent="0.35">
      <c r="A23" s="1989" t="s">
        <v>324</v>
      </c>
      <c r="B23" s="1990"/>
      <c r="C23" s="1990"/>
      <c r="D23" s="1990"/>
      <c r="E23" s="1309">
        <f t="shared" ref="E23:F23" si="55">SUM(E24,E35,E46,E49)</f>
        <v>155413</v>
      </c>
      <c r="F23" s="940">
        <f t="shared" si="55"/>
        <v>150922.68</v>
      </c>
      <c r="G23" s="492">
        <f t="shared" ref="G23:H23" si="56">SUM(G24,G35,G46,G49)</f>
        <v>155593</v>
      </c>
      <c r="H23" s="1215">
        <f t="shared" si="56"/>
        <v>155593</v>
      </c>
      <c r="I23" s="492">
        <f t="shared" ref="I23" si="57">SUM(I24,I35,I46,I49)</f>
        <v>155593</v>
      </c>
      <c r="J23" s="1215">
        <f t="shared" ref="J23" si="58">SUM(J24,J35,J46,J49)</f>
        <v>165593</v>
      </c>
      <c r="K23" s="492">
        <f t="shared" ref="K23" si="59">SUM(K24,K35,K46,K49)</f>
        <v>156393</v>
      </c>
      <c r="L23" s="1733">
        <f t="shared" ref="L23" si="60">SUM(L24,L35,L46,L49)</f>
        <v>-9200</v>
      </c>
    </row>
    <row r="24" spans="1:14" x14ac:dyDescent="0.3">
      <c r="A24" s="561" t="s">
        <v>43</v>
      </c>
      <c r="B24" s="2042" t="s">
        <v>44</v>
      </c>
      <c r="C24" s="2043"/>
      <c r="D24" s="2043"/>
      <c r="E24" s="993">
        <f>SUM(E25:E33)</f>
        <v>126432.39</v>
      </c>
      <c r="F24" s="946">
        <f t="shared" ref="F24" si="61">SUM(F25:F34)</f>
        <v>125652.02</v>
      </c>
      <c r="G24" s="80">
        <f t="shared" ref="G24" si="62">SUM(G25:G34)</f>
        <v>124593</v>
      </c>
      <c r="H24" s="815">
        <f t="shared" ref="H24:I24" si="63">SUM(H25:H34)</f>
        <v>124593</v>
      </c>
      <c r="I24" s="80">
        <f t="shared" si="63"/>
        <v>124593</v>
      </c>
      <c r="J24" s="815">
        <f t="shared" ref="J24" si="64">SUM(J25:J34)</f>
        <v>124593</v>
      </c>
      <c r="K24" s="80">
        <f t="shared" ref="K24" si="65">SUM(K25:K34)</f>
        <v>124593</v>
      </c>
      <c r="L24" s="1734">
        <f>SUM(L25:L34)</f>
        <v>0</v>
      </c>
    </row>
    <row r="25" spans="1:14" ht="44.25" customHeight="1" x14ac:dyDescent="0.3">
      <c r="A25" s="628"/>
      <c r="B25" s="457" t="s">
        <v>464</v>
      </c>
      <c r="C25" s="51" t="s">
        <v>604</v>
      </c>
      <c r="D25" s="75" t="s">
        <v>755</v>
      </c>
      <c r="E25" s="994">
        <v>19051.349999999999</v>
      </c>
      <c r="F25" s="943">
        <v>19839.82</v>
      </c>
      <c r="G25" s="579">
        <v>11800</v>
      </c>
      <c r="H25" s="1217">
        <v>11800</v>
      </c>
      <c r="I25" s="579">
        <v>11800</v>
      </c>
      <c r="J25" s="1217">
        <v>11800</v>
      </c>
      <c r="K25" s="579">
        <v>11800</v>
      </c>
      <c r="L25" s="1781"/>
    </row>
    <row r="26" spans="1:14" ht="19.5" customHeight="1" x14ac:dyDescent="0.3">
      <c r="A26" s="562"/>
      <c r="B26" s="457" t="s">
        <v>464</v>
      </c>
      <c r="C26" s="40">
        <v>637</v>
      </c>
      <c r="D26" s="31" t="s">
        <v>605</v>
      </c>
      <c r="E26" s="994">
        <v>1218.75</v>
      </c>
      <c r="F26" s="886">
        <v>1232.8499999999999</v>
      </c>
      <c r="G26" s="579">
        <v>650</v>
      </c>
      <c r="H26" s="1217">
        <v>650</v>
      </c>
      <c r="I26" s="579">
        <v>650</v>
      </c>
      <c r="J26" s="1217">
        <v>650</v>
      </c>
      <c r="K26" s="579">
        <v>650</v>
      </c>
      <c r="L26" s="1781"/>
    </row>
    <row r="27" spans="1:14" ht="41.4" customHeight="1" x14ac:dyDescent="0.3">
      <c r="A27" s="562"/>
      <c r="B27" s="457" t="s">
        <v>464</v>
      </c>
      <c r="C27" s="30">
        <v>633</v>
      </c>
      <c r="D27" s="1137" t="s">
        <v>640</v>
      </c>
      <c r="E27" s="994">
        <v>3533.48</v>
      </c>
      <c r="F27" s="1504">
        <v>3952.8</v>
      </c>
      <c r="G27" s="579">
        <v>3000</v>
      </c>
      <c r="H27" s="1217">
        <v>3000</v>
      </c>
      <c r="I27" s="579">
        <v>3000</v>
      </c>
      <c r="J27" s="1217">
        <v>3000</v>
      </c>
      <c r="K27" s="579">
        <v>3000</v>
      </c>
      <c r="L27" s="1781"/>
    </row>
    <row r="28" spans="1:14" ht="40.5" customHeight="1" x14ac:dyDescent="0.3">
      <c r="A28" s="562"/>
      <c r="B28" s="457" t="s">
        <v>464</v>
      </c>
      <c r="C28" s="30">
        <v>634</v>
      </c>
      <c r="D28" s="1137" t="s">
        <v>642</v>
      </c>
      <c r="E28" s="994">
        <v>0</v>
      </c>
      <c r="F28" s="1504">
        <v>0</v>
      </c>
      <c r="G28" s="579">
        <v>2860</v>
      </c>
      <c r="H28" s="1217">
        <v>2860</v>
      </c>
      <c r="I28" s="579">
        <v>2860</v>
      </c>
      <c r="J28" s="1217">
        <v>2860</v>
      </c>
      <c r="K28" s="579">
        <v>2860</v>
      </c>
      <c r="L28" s="1781"/>
    </row>
    <row r="29" spans="1:14" ht="30" customHeight="1" x14ac:dyDescent="0.3">
      <c r="A29" s="562"/>
      <c r="B29" s="457" t="s">
        <v>464</v>
      </c>
      <c r="C29" s="40" t="s">
        <v>652</v>
      </c>
      <c r="D29" s="1137" t="s">
        <v>641</v>
      </c>
      <c r="E29" s="994">
        <v>0</v>
      </c>
      <c r="F29" s="1504">
        <v>0</v>
      </c>
      <c r="G29" s="579">
        <v>1000</v>
      </c>
      <c r="H29" s="1217">
        <v>1000</v>
      </c>
      <c r="I29" s="579">
        <v>1000</v>
      </c>
      <c r="J29" s="1217">
        <v>1000</v>
      </c>
      <c r="K29" s="579">
        <v>1000</v>
      </c>
      <c r="L29" s="1781"/>
    </row>
    <row r="30" spans="1:14" ht="58.5" customHeight="1" x14ac:dyDescent="0.3">
      <c r="A30" s="562"/>
      <c r="B30" s="457" t="s">
        <v>464</v>
      </c>
      <c r="C30" s="40">
        <v>637.64099999999996</v>
      </c>
      <c r="D30" s="1137" t="s">
        <v>871</v>
      </c>
      <c r="E30" s="1518">
        <v>44784.31</v>
      </c>
      <c r="F30" s="943">
        <v>40455.379999999997</v>
      </c>
      <c r="G30" s="579">
        <v>41200</v>
      </c>
      <c r="H30" s="1217">
        <v>41200</v>
      </c>
      <c r="I30" s="579">
        <v>41200</v>
      </c>
      <c r="J30" s="1217">
        <v>41200</v>
      </c>
      <c r="K30" s="579">
        <v>41200</v>
      </c>
      <c r="L30" s="1781"/>
    </row>
    <row r="31" spans="1:14" s="110" customFormat="1" ht="28.95" customHeight="1" x14ac:dyDescent="0.3">
      <c r="A31" s="742"/>
      <c r="B31" s="513" t="s">
        <v>464</v>
      </c>
      <c r="C31" s="436">
        <v>637</v>
      </c>
      <c r="D31" s="859" t="s">
        <v>369</v>
      </c>
      <c r="E31" s="994">
        <v>53264.19</v>
      </c>
      <c r="F31" s="943">
        <v>52862.62</v>
      </c>
      <c r="G31" s="579">
        <v>56000</v>
      </c>
      <c r="H31" s="1217">
        <v>56000</v>
      </c>
      <c r="I31" s="579">
        <v>56000</v>
      </c>
      <c r="J31" s="1217">
        <v>56000</v>
      </c>
      <c r="K31" s="579">
        <v>56000</v>
      </c>
      <c r="L31" s="1781"/>
    </row>
    <row r="32" spans="1:14" s="110" customFormat="1" ht="54.75" customHeight="1" x14ac:dyDescent="0.3">
      <c r="A32" s="562"/>
      <c r="B32" s="457" t="s">
        <v>464</v>
      </c>
      <c r="C32" s="40">
        <v>637</v>
      </c>
      <c r="D32" s="1137" t="s">
        <v>565</v>
      </c>
      <c r="E32" s="994">
        <v>413.64</v>
      </c>
      <c r="F32" s="943">
        <v>443.35</v>
      </c>
      <c r="G32" s="579">
        <v>570</v>
      </c>
      <c r="H32" s="1217">
        <v>570</v>
      </c>
      <c r="I32" s="579">
        <v>570</v>
      </c>
      <c r="J32" s="1217">
        <v>570</v>
      </c>
      <c r="K32" s="579">
        <v>570</v>
      </c>
      <c r="L32" s="1781"/>
    </row>
    <row r="33" spans="1:12" s="110" customFormat="1" ht="45" customHeight="1" x14ac:dyDescent="0.3">
      <c r="A33" s="562"/>
      <c r="B33" s="457" t="s">
        <v>464</v>
      </c>
      <c r="C33" s="30">
        <v>637</v>
      </c>
      <c r="D33" s="1137" t="s">
        <v>603</v>
      </c>
      <c r="E33" s="994">
        <v>4166.67</v>
      </c>
      <c r="F33" s="943">
        <v>4690</v>
      </c>
      <c r="G33" s="579">
        <v>5313</v>
      </c>
      <c r="H33" s="1217">
        <v>5313</v>
      </c>
      <c r="I33" s="579">
        <v>5313</v>
      </c>
      <c r="J33" s="1217">
        <v>5313</v>
      </c>
      <c r="K33" s="579">
        <v>5313</v>
      </c>
      <c r="L33" s="1781"/>
    </row>
    <row r="34" spans="1:12" ht="16.95" customHeight="1" x14ac:dyDescent="0.3">
      <c r="A34" s="562"/>
      <c r="B34" s="457" t="s">
        <v>464</v>
      </c>
      <c r="C34" s="30">
        <v>651</v>
      </c>
      <c r="D34" s="129" t="s">
        <v>411</v>
      </c>
      <c r="E34" s="1518">
        <v>0</v>
      </c>
      <c r="F34" s="1504">
        <v>2175.1999999999998</v>
      </c>
      <c r="G34" s="579">
        <v>2200</v>
      </c>
      <c r="H34" s="1217">
        <v>2200</v>
      </c>
      <c r="I34" s="579">
        <v>2200</v>
      </c>
      <c r="J34" s="1217">
        <v>2200</v>
      </c>
      <c r="K34" s="579">
        <v>2200</v>
      </c>
      <c r="L34" s="1781"/>
    </row>
    <row r="35" spans="1:12" x14ac:dyDescent="0.3">
      <c r="A35" s="568" t="s">
        <v>45</v>
      </c>
      <c r="B35" s="2146" t="s">
        <v>46</v>
      </c>
      <c r="C35" s="2158"/>
      <c r="D35" s="2158"/>
      <c r="E35" s="1519">
        <f t="shared" ref="E35:F35" si="66">SUM(E36,E44)</f>
        <v>28980.61</v>
      </c>
      <c r="F35" s="1505">
        <f t="shared" si="66"/>
        <v>25270.66</v>
      </c>
      <c r="G35" s="511">
        <f t="shared" ref="G35:H35" si="67">SUM(G36,G44)</f>
        <v>31000</v>
      </c>
      <c r="H35" s="1514">
        <f t="shared" si="67"/>
        <v>31000</v>
      </c>
      <c r="I35" s="511">
        <f t="shared" ref="I35" si="68">SUM(I36,I44)</f>
        <v>31000</v>
      </c>
      <c r="J35" s="1514">
        <f t="shared" ref="J35" si="69">SUM(J36,J44)</f>
        <v>41000</v>
      </c>
      <c r="K35" s="511">
        <f t="shared" ref="K35" si="70">SUM(K36,K44)</f>
        <v>31800</v>
      </c>
      <c r="L35" s="1792">
        <f>SUM(L36,L44)</f>
        <v>-9200</v>
      </c>
    </row>
    <row r="36" spans="1:12" x14ac:dyDescent="0.3">
      <c r="A36" s="534" t="s">
        <v>47</v>
      </c>
      <c r="B36" s="25"/>
      <c r="C36" s="11">
        <v>1</v>
      </c>
      <c r="D36" s="12" t="s">
        <v>48</v>
      </c>
      <c r="E36" s="1520">
        <f t="shared" ref="E36:F36" si="71">SUM(E37:E43)</f>
        <v>28671.010000000002</v>
      </c>
      <c r="F36" s="1506">
        <f t="shared" si="71"/>
        <v>25270.66</v>
      </c>
      <c r="G36" s="512">
        <f t="shared" ref="G36:J36" si="72">SUM(G37:G43)</f>
        <v>30500</v>
      </c>
      <c r="H36" s="1515">
        <f t="shared" si="72"/>
        <v>30500</v>
      </c>
      <c r="I36" s="512">
        <f t="shared" si="72"/>
        <v>30500</v>
      </c>
      <c r="J36" s="1515">
        <f t="shared" si="72"/>
        <v>40500</v>
      </c>
      <c r="K36" s="512">
        <f t="shared" ref="K36" si="73">SUM(K37:K43)</f>
        <v>31300</v>
      </c>
      <c r="L36" s="1793">
        <f t="shared" ref="L36" si="74">SUM(L37:L43)</f>
        <v>-9200</v>
      </c>
    </row>
    <row r="37" spans="1:12" ht="42.75" customHeight="1" x14ac:dyDescent="0.3">
      <c r="A37" s="793"/>
      <c r="B37" s="513" t="s">
        <v>464</v>
      </c>
      <c r="C37" s="646">
        <v>633</v>
      </c>
      <c r="D37" s="434" t="s">
        <v>645</v>
      </c>
      <c r="E37" s="994">
        <v>3999.01</v>
      </c>
      <c r="F37" s="943">
        <v>2371.88</v>
      </c>
      <c r="G37" s="579">
        <v>3000</v>
      </c>
      <c r="H37" s="1217">
        <v>3000</v>
      </c>
      <c r="I37" s="579">
        <v>3000</v>
      </c>
      <c r="J37" s="1217">
        <v>3000</v>
      </c>
      <c r="K37" s="579">
        <v>3000</v>
      </c>
      <c r="L37" s="1781"/>
    </row>
    <row r="38" spans="1:12" ht="28.5" customHeight="1" x14ac:dyDescent="0.3">
      <c r="A38" s="629"/>
      <c r="B38" s="457" t="s">
        <v>464</v>
      </c>
      <c r="C38" s="646">
        <v>633</v>
      </c>
      <c r="D38" s="434" t="s">
        <v>644</v>
      </c>
      <c r="E38" s="1315">
        <v>0</v>
      </c>
      <c r="F38" s="1298">
        <v>0</v>
      </c>
      <c r="G38" s="505">
        <v>1000</v>
      </c>
      <c r="H38" s="1338">
        <v>1000</v>
      </c>
      <c r="I38" s="505">
        <v>1000</v>
      </c>
      <c r="J38" s="1338">
        <v>1000</v>
      </c>
      <c r="K38" s="505">
        <v>1000</v>
      </c>
      <c r="L38" s="1746"/>
    </row>
    <row r="39" spans="1:12" ht="27.6" customHeight="1" x14ac:dyDescent="0.3">
      <c r="A39" s="630"/>
      <c r="B39" s="457" t="s">
        <v>464</v>
      </c>
      <c r="C39" s="299">
        <v>637</v>
      </c>
      <c r="D39" s="216" t="s">
        <v>357</v>
      </c>
      <c r="E39" s="1315">
        <v>1152</v>
      </c>
      <c r="F39" s="1298">
        <v>1598.78</v>
      </c>
      <c r="G39" s="505">
        <v>1500</v>
      </c>
      <c r="H39" s="1338">
        <v>1500</v>
      </c>
      <c r="I39" s="505">
        <v>1500</v>
      </c>
      <c r="J39" s="1338">
        <v>1500</v>
      </c>
      <c r="K39" s="505">
        <v>1500</v>
      </c>
      <c r="L39" s="1746"/>
    </row>
    <row r="40" spans="1:12" s="904" customFormat="1" ht="42.75" customHeight="1" x14ac:dyDescent="0.3">
      <c r="A40" s="1004"/>
      <c r="B40" s="1005" t="s">
        <v>464</v>
      </c>
      <c r="C40" s="1006" t="s">
        <v>656</v>
      </c>
      <c r="D40" s="1007" t="s">
        <v>764</v>
      </c>
      <c r="E40" s="1049">
        <v>10000</v>
      </c>
      <c r="F40" s="1048">
        <v>10500</v>
      </c>
      <c r="G40" s="1008">
        <v>14000</v>
      </c>
      <c r="H40" s="1476">
        <v>14000</v>
      </c>
      <c r="I40" s="1008">
        <v>14000</v>
      </c>
      <c r="J40" s="1476">
        <v>14000</v>
      </c>
      <c r="K40" s="1008">
        <v>4800</v>
      </c>
      <c r="L40" s="1780">
        <v>-9200</v>
      </c>
    </row>
    <row r="41" spans="1:12" ht="30.6" customHeight="1" x14ac:dyDescent="0.3">
      <c r="A41" s="630"/>
      <c r="B41" s="457" t="s">
        <v>464</v>
      </c>
      <c r="C41" s="57">
        <v>636</v>
      </c>
      <c r="D41" s="113" t="s">
        <v>258</v>
      </c>
      <c r="E41" s="1315">
        <v>100</v>
      </c>
      <c r="F41" s="1298">
        <v>100</v>
      </c>
      <c r="G41" s="505">
        <v>100</v>
      </c>
      <c r="H41" s="1338">
        <v>100</v>
      </c>
      <c r="I41" s="505">
        <v>100</v>
      </c>
      <c r="J41" s="1338">
        <v>100</v>
      </c>
      <c r="K41" s="505">
        <v>100</v>
      </c>
      <c r="L41" s="1746"/>
    </row>
    <row r="42" spans="1:12" s="864" customFormat="1" ht="45.75" customHeight="1" x14ac:dyDescent="0.3">
      <c r="A42" s="912"/>
      <c r="B42" s="102" t="s">
        <v>464</v>
      </c>
      <c r="C42" s="132">
        <v>641.63699999999994</v>
      </c>
      <c r="D42" s="34" t="s">
        <v>831</v>
      </c>
      <c r="E42" s="995">
        <v>0</v>
      </c>
      <c r="F42" s="886">
        <v>0</v>
      </c>
      <c r="G42" s="493">
        <v>0</v>
      </c>
      <c r="H42" s="1337">
        <v>0</v>
      </c>
      <c r="I42" s="493">
        <v>0</v>
      </c>
      <c r="J42" s="1337">
        <v>10000</v>
      </c>
      <c r="K42" s="493">
        <v>10000</v>
      </c>
      <c r="L42" s="1745"/>
    </row>
    <row r="43" spans="1:12" ht="20.25" customHeight="1" x14ac:dyDescent="0.3">
      <c r="A43" s="623"/>
      <c r="B43" s="457" t="s">
        <v>464</v>
      </c>
      <c r="C43" s="132">
        <v>641</v>
      </c>
      <c r="D43" s="34" t="s">
        <v>424</v>
      </c>
      <c r="E43" s="1315">
        <v>13420</v>
      </c>
      <c r="F43" s="1298">
        <v>10700</v>
      </c>
      <c r="G43" s="505">
        <v>10900</v>
      </c>
      <c r="H43" s="1338">
        <v>10900</v>
      </c>
      <c r="I43" s="505">
        <v>10900</v>
      </c>
      <c r="J43" s="1338">
        <v>10900</v>
      </c>
      <c r="K43" s="505">
        <v>10900</v>
      </c>
      <c r="L43" s="1746"/>
    </row>
    <row r="44" spans="1:12" x14ac:dyDescent="0.3">
      <c r="A44" s="631" t="s">
        <v>49</v>
      </c>
      <c r="B44" s="26"/>
      <c r="C44" s="27">
        <v>2</v>
      </c>
      <c r="D44" s="117" t="s">
        <v>50</v>
      </c>
      <c r="E44" s="1316">
        <f t="shared" ref="E44:L44" si="75">SUM(E45)</f>
        <v>309.60000000000002</v>
      </c>
      <c r="F44" s="1299">
        <f t="shared" si="75"/>
        <v>0</v>
      </c>
      <c r="G44" s="90">
        <f t="shared" si="75"/>
        <v>500</v>
      </c>
      <c r="H44" s="1339">
        <f t="shared" si="75"/>
        <v>500</v>
      </c>
      <c r="I44" s="90">
        <f t="shared" si="75"/>
        <v>500</v>
      </c>
      <c r="J44" s="1339">
        <f t="shared" si="75"/>
        <v>500</v>
      </c>
      <c r="K44" s="90">
        <f t="shared" si="75"/>
        <v>500</v>
      </c>
      <c r="L44" s="1747">
        <f t="shared" si="75"/>
        <v>0</v>
      </c>
    </row>
    <row r="45" spans="1:12" ht="28.95" customHeight="1" x14ac:dyDescent="0.3">
      <c r="A45" s="632"/>
      <c r="B45" s="457" t="s">
        <v>464</v>
      </c>
      <c r="C45" s="19">
        <v>637</v>
      </c>
      <c r="D45" s="34" t="s">
        <v>657</v>
      </c>
      <c r="E45" s="1521">
        <v>309.60000000000002</v>
      </c>
      <c r="F45" s="1507">
        <v>0</v>
      </c>
      <c r="G45" s="89">
        <v>500</v>
      </c>
      <c r="H45" s="1516">
        <v>500</v>
      </c>
      <c r="I45" s="89">
        <v>500</v>
      </c>
      <c r="J45" s="1516">
        <v>500</v>
      </c>
      <c r="K45" s="89">
        <v>500</v>
      </c>
      <c r="L45" s="1794"/>
    </row>
    <row r="46" spans="1:12" ht="18" customHeight="1" x14ac:dyDescent="0.3">
      <c r="A46" s="570" t="s">
        <v>304</v>
      </c>
      <c r="B46" s="2146" t="s">
        <v>7</v>
      </c>
      <c r="C46" s="2158"/>
      <c r="D46" s="2158"/>
      <c r="E46" s="159">
        <f t="shared" ref="E46:L46" si="76">SUM(E47)</f>
        <v>0</v>
      </c>
      <c r="F46" s="942">
        <f t="shared" si="76"/>
        <v>0</v>
      </c>
      <c r="G46" s="81">
        <f t="shared" si="76"/>
        <v>0</v>
      </c>
      <c r="H46" s="822">
        <f t="shared" si="76"/>
        <v>0</v>
      </c>
      <c r="I46" s="81">
        <f t="shared" si="76"/>
        <v>0</v>
      </c>
      <c r="J46" s="822">
        <f t="shared" si="76"/>
        <v>0</v>
      </c>
      <c r="K46" s="81">
        <f t="shared" si="76"/>
        <v>0</v>
      </c>
      <c r="L46" s="1736">
        <f t="shared" si="76"/>
        <v>0</v>
      </c>
    </row>
    <row r="47" spans="1:12" ht="19.95" customHeight="1" x14ac:dyDescent="0.3">
      <c r="A47" s="571" t="s">
        <v>305</v>
      </c>
      <c r="B47" s="10"/>
      <c r="C47" s="11"/>
      <c r="D47" s="78" t="s">
        <v>52</v>
      </c>
      <c r="E47" s="1316">
        <f t="shared" ref="E47:L47" si="77">SUM(E48)</f>
        <v>0</v>
      </c>
      <c r="F47" s="1299">
        <f t="shared" si="77"/>
        <v>0</v>
      </c>
      <c r="G47" s="90">
        <f t="shared" si="77"/>
        <v>0</v>
      </c>
      <c r="H47" s="1339">
        <f t="shared" si="77"/>
        <v>0</v>
      </c>
      <c r="I47" s="90">
        <f t="shared" si="77"/>
        <v>0</v>
      </c>
      <c r="J47" s="1339">
        <f t="shared" si="77"/>
        <v>0</v>
      </c>
      <c r="K47" s="90">
        <f t="shared" si="77"/>
        <v>0</v>
      </c>
      <c r="L47" s="1747">
        <f t="shared" si="77"/>
        <v>0</v>
      </c>
    </row>
    <row r="48" spans="1:12" ht="54.6" customHeight="1" x14ac:dyDescent="0.3">
      <c r="A48" s="633"/>
      <c r="B48" s="457" t="s">
        <v>464</v>
      </c>
      <c r="C48" s="40">
        <v>630</v>
      </c>
      <c r="D48" s="1137" t="s">
        <v>352</v>
      </c>
      <c r="E48" s="1521">
        <v>0</v>
      </c>
      <c r="F48" s="1507">
        <v>0</v>
      </c>
      <c r="G48" s="89">
        <v>0</v>
      </c>
      <c r="H48" s="1516">
        <v>0</v>
      </c>
      <c r="I48" s="89">
        <v>0</v>
      </c>
      <c r="J48" s="1516">
        <v>0</v>
      </c>
      <c r="K48" s="89">
        <v>0</v>
      </c>
      <c r="L48" s="1794">
        <v>0</v>
      </c>
    </row>
    <row r="49" spans="1:13" ht="18.75" customHeight="1" x14ac:dyDescent="0.3">
      <c r="A49" s="634" t="s">
        <v>312</v>
      </c>
      <c r="B49" s="2132" t="s">
        <v>7</v>
      </c>
      <c r="C49" s="2196"/>
      <c r="D49" s="2196"/>
      <c r="E49" s="159">
        <f t="shared" ref="E49:L49" si="78">SUM(E50)</f>
        <v>0</v>
      </c>
      <c r="F49" s="942">
        <f t="shared" si="78"/>
        <v>0</v>
      </c>
      <c r="G49" s="81">
        <f t="shared" si="78"/>
        <v>0</v>
      </c>
      <c r="H49" s="822">
        <f t="shared" si="78"/>
        <v>0</v>
      </c>
      <c r="I49" s="81">
        <f t="shared" si="78"/>
        <v>0</v>
      </c>
      <c r="J49" s="822">
        <f t="shared" si="78"/>
        <v>0</v>
      </c>
      <c r="K49" s="81">
        <f t="shared" si="78"/>
        <v>0</v>
      </c>
      <c r="L49" s="1736">
        <f t="shared" si="78"/>
        <v>0</v>
      </c>
    </row>
    <row r="50" spans="1:13" ht="18.600000000000001" customHeight="1" x14ac:dyDescent="0.3">
      <c r="A50" s="571" t="s">
        <v>313</v>
      </c>
      <c r="B50" s="10"/>
      <c r="C50" s="11"/>
      <c r="D50" s="17" t="s">
        <v>52</v>
      </c>
      <c r="E50" s="158">
        <f t="shared" ref="E50:L50" si="79">SUM(E51)</f>
        <v>0</v>
      </c>
      <c r="F50" s="960">
        <f t="shared" si="79"/>
        <v>0</v>
      </c>
      <c r="G50" s="84">
        <f t="shared" si="79"/>
        <v>0</v>
      </c>
      <c r="H50" s="1332">
        <f t="shared" si="79"/>
        <v>0</v>
      </c>
      <c r="I50" s="84">
        <f t="shared" si="79"/>
        <v>0</v>
      </c>
      <c r="J50" s="1332">
        <f t="shared" si="79"/>
        <v>0</v>
      </c>
      <c r="K50" s="84">
        <f t="shared" si="79"/>
        <v>0</v>
      </c>
      <c r="L50" s="1756">
        <f t="shared" si="79"/>
        <v>0</v>
      </c>
    </row>
    <row r="51" spans="1:13" ht="69.75" customHeight="1" thickBot="1" x14ac:dyDescent="0.35">
      <c r="A51" s="594"/>
      <c r="B51" s="1532" t="s">
        <v>464</v>
      </c>
      <c r="C51" s="1171">
        <v>633</v>
      </c>
      <c r="D51" s="870" t="s">
        <v>353</v>
      </c>
      <c r="E51" s="1279">
        <v>0</v>
      </c>
      <c r="F51" s="1281">
        <v>0</v>
      </c>
      <c r="G51" s="1533">
        <v>0</v>
      </c>
      <c r="H51" s="1534">
        <v>0</v>
      </c>
      <c r="I51" s="1533">
        <v>0</v>
      </c>
      <c r="J51" s="1534">
        <v>0</v>
      </c>
      <c r="K51" s="1533">
        <v>0</v>
      </c>
      <c r="L51" s="1795">
        <v>0</v>
      </c>
    </row>
    <row r="52" spans="1:13" s="101" customFormat="1" ht="15" thickTop="1" x14ac:dyDescent="0.3">
      <c r="A52" s="355"/>
      <c r="B52" s="319"/>
      <c r="C52" s="365"/>
      <c r="D52" s="319"/>
      <c r="E52" s="280"/>
      <c r="F52" s="280"/>
      <c r="G52" s="430"/>
      <c r="H52" s="430"/>
      <c r="I52" s="430"/>
      <c r="J52" s="430"/>
      <c r="K52" s="430"/>
      <c r="L52" s="430"/>
      <c r="M52" s="366"/>
    </row>
    <row r="53" spans="1:13" s="101" customFormat="1" x14ac:dyDescent="0.3">
      <c r="A53" s="355"/>
      <c r="B53" s="319"/>
      <c r="C53" s="365"/>
      <c r="D53" s="319"/>
      <c r="E53" s="280"/>
      <c r="F53" s="280"/>
      <c r="G53" s="430"/>
      <c r="H53" s="430"/>
      <c r="I53" s="430"/>
      <c r="J53" s="430"/>
      <c r="K53" s="430"/>
      <c r="L53" s="430"/>
      <c r="M53" s="366"/>
    </row>
    <row r="54" spans="1:13" s="101" customFormat="1" x14ac:dyDescent="0.3">
      <c r="A54" s="355"/>
      <c r="B54" s="319"/>
      <c r="C54" s="365"/>
      <c r="D54" s="319"/>
      <c r="E54" s="280"/>
      <c r="F54" s="280"/>
      <c r="G54" s="430"/>
      <c r="H54" s="430"/>
      <c r="I54" s="430"/>
      <c r="J54" s="430"/>
      <c r="K54" s="430"/>
      <c r="L54" s="430"/>
      <c r="M54" s="366"/>
    </row>
    <row r="55" spans="1:13" s="110" customFormat="1" ht="18.600000000000001" thickBot="1" x14ac:dyDescent="0.4">
      <c r="A55" s="1972" t="s">
        <v>325</v>
      </c>
      <c r="B55" s="1973"/>
      <c r="C55" s="1973"/>
      <c r="D55" s="1973"/>
      <c r="E55" s="1974"/>
      <c r="F55" s="1974"/>
      <c r="G55" s="423"/>
      <c r="H55" s="423"/>
      <c r="I55" s="423"/>
      <c r="J55" s="423"/>
      <c r="K55" s="423"/>
      <c r="L55" s="423"/>
    </row>
    <row r="56" spans="1:13" ht="83.25" customHeight="1" thickTop="1" x14ac:dyDescent="0.3">
      <c r="A56" s="1981" t="s">
        <v>328</v>
      </c>
      <c r="B56" s="1975" t="s">
        <v>327</v>
      </c>
      <c r="C56" s="1976"/>
      <c r="D56" s="2036" t="s">
        <v>2</v>
      </c>
      <c r="E56" s="467" t="s">
        <v>468</v>
      </c>
      <c r="F56" s="1321" t="s">
        <v>799</v>
      </c>
      <c r="G56" s="468" t="s">
        <v>777</v>
      </c>
      <c r="H56" s="775" t="s">
        <v>782</v>
      </c>
      <c r="I56" s="468" t="s">
        <v>783</v>
      </c>
      <c r="J56" s="775" t="s">
        <v>828</v>
      </c>
      <c r="K56" s="900" t="s">
        <v>839</v>
      </c>
      <c r="L56" s="1699" t="s">
        <v>840</v>
      </c>
    </row>
    <row r="57" spans="1:13" ht="15" thickBot="1" x14ac:dyDescent="0.35">
      <c r="A57" s="1982"/>
      <c r="B57" s="1977"/>
      <c r="C57" s="1978"/>
      <c r="D57" s="2007"/>
      <c r="E57" s="149" t="s">
        <v>4</v>
      </c>
      <c r="F57" s="145" t="s">
        <v>4</v>
      </c>
      <c r="G57" s="241" t="s">
        <v>4</v>
      </c>
      <c r="H57" s="784" t="s">
        <v>4</v>
      </c>
      <c r="I57" s="241" t="s">
        <v>4</v>
      </c>
      <c r="J57" s="784" t="s">
        <v>4</v>
      </c>
      <c r="K57" s="241" t="s">
        <v>4</v>
      </c>
      <c r="L57" s="1750" t="s">
        <v>4</v>
      </c>
    </row>
    <row r="58" spans="1:13" s="110" customFormat="1" ht="16.8" thickTop="1" thickBot="1" x14ac:dyDescent="0.35">
      <c r="A58" s="2171" t="s">
        <v>325</v>
      </c>
      <c r="B58" s="2172"/>
      <c r="C58" s="2172"/>
      <c r="D58" s="2172"/>
      <c r="E58" s="1016">
        <f t="shared" ref="E58:F58" si="80">SUM(E59,E60,E62,E65)</f>
        <v>0</v>
      </c>
      <c r="F58" s="922">
        <f t="shared" si="80"/>
        <v>0</v>
      </c>
      <c r="G58" s="150">
        <f t="shared" ref="G58:I58" si="81">SUM(G59,G60,G62,G65)</f>
        <v>0</v>
      </c>
      <c r="H58" s="1326">
        <f t="shared" ref="H58" si="82">SUM(H59,H60,H62,H65)</f>
        <v>0</v>
      </c>
      <c r="I58" s="150">
        <f t="shared" si="81"/>
        <v>0</v>
      </c>
      <c r="J58" s="1326">
        <f t="shared" ref="J58" si="83">SUM(J59,J60,J62,J65)</f>
        <v>0</v>
      </c>
      <c r="K58" s="150">
        <f t="shared" ref="K58" si="84">SUM(K59,K60,K62,K65)</f>
        <v>0</v>
      </c>
      <c r="L58" s="1751">
        <f t="shared" ref="L58" si="85">SUM(L59,L60,L62,L65)</f>
        <v>0</v>
      </c>
    </row>
    <row r="59" spans="1:13" ht="14.4" customHeight="1" x14ac:dyDescent="0.3">
      <c r="A59" s="563" t="s">
        <v>43</v>
      </c>
      <c r="B59" s="2200" t="s">
        <v>44</v>
      </c>
      <c r="C59" s="2201"/>
      <c r="D59" s="2201"/>
      <c r="E59" s="1040">
        <v>0</v>
      </c>
      <c r="F59" s="924">
        <v>0</v>
      </c>
      <c r="G59" s="502">
        <v>0</v>
      </c>
      <c r="H59" s="1469">
        <v>0</v>
      </c>
      <c r="I59" s="502">
        <v>0</v>
      </c>
      <c r="J59" s="1469">
        <v>0</v>
      </c>
      <c r="K59" s="502">
        <v>0</v>
      </c>
      <c r="L59" s="1779">
        <v>0</v>
      </c>
    </row>
    <row r="60" spans="1:13" x14ac:dyDescent="0.3">
      <c r="A60" s="568" t="s">
        <v>45</v>
      </c>
      <c r="B60" s="2146" t="s">
        <v>46</v>
      </c>
      <c r="C60" s="2158"/>
      <c r="D60" s="2158"/>
      <c r="E60" s="159">
        <f>SUM(E61)</f>
        <v>0</v>
      </c>
      <c r="F60" s="942">
        <f>SUM(F61)</f>
        <v>0</v>
      </c>
      <c r="G60" s="81">
        <f>SUM(G59)</f>
        <v>0</v>
      </c>
      <c r="H60" s="822">
        <f>SUM(H61)</f>
        <v>0</v>
      </c>
      <c r="I60" s="81">
        <f>SUM(I59)</f>
        <v>0</v>
      </c>
      <c r="J60" s="822">
        <f>SUM(J59)</f>
        <v>0</v>
      </c>
      <c r="K60" s="81">
        <f>SUM(K59)</f>
        <v>0</v>
      </c>
      <c r="L60" s="1736">
        <f>SUM(L61)</f>
        <v>0</v>
      </c>
    </row>
    <row r="61" spans="1:13" x14ac:dyDescent="0.3">
      <c r="A61" s="534" t="s">
        <v>47</v>
      </c>
      <c r="B61" s="25"/>
      <c r="C61" s="11">
        <v>1</v>
      </c>
      <c r="D61" s="12" t="s">
        <v>48</v>
      </c>
      <c r="E61" s="158">
        <v>0</v>
      </c>
      <c r="F61" s="960">
        <v>0</v>
      </c>
      <c r="G61" s="84">
        <v>0</v>
      </c>
      <c r="H61" s="1332">
        <v>0</v>
      </c>
      <c r="I61" s="84">
        <v>0</v>
      </c>
      <c r="J61" s="1332">
        <v>0</v>
      </c>
      <c r="K61" s="84">
        <v>0</v>
      </c>
      <c r="L61" s="1756">
        <v>0</v>
      </c>
    </row>
    <row r="62" spans="1:13" ht="17.25" customHeight="1" x14ac:dyDescent="0.3">
      <c r="A62" s="570" t="s">
        <v>304</v>
      </c>
      <c r="B62" s="2146" t="s">
        <v>7</v>
      </c>
      <c r="C62" s="2158"/>
      <c r="D62" s="2158"/>
      <c r="E62" s="159">
        <f t="shared" ref="E62:L62" si="86">SUM(E63)</f>
        <v>0</v>
      </c>
      <c r="F62" s="942">
        <f t="shared" si="86"/>
        <v>0</v>
      </c>
      <c r="G62" s="81">
        <f t="shared" si="86"/>
        <v>0</v>
      </c>
      <c r="H62" s="822">
        <f t="shared" si="86"/>
        <v>0</v>
      </c>
      <c r="I62" s="81">
        <f t="shared" si="86"/>
        <v>0</v>
      </c>
      <c r="J62" s="822">
        <f t="shared" si="86"/>
        <v>0</v>
      </c>
      <c r="K62" s="81">
        <f t="shared" si="86"/>
        <v>0</v>
      </c>
      <c r="L62" s="1736">
        <f t="shared" si="86"/>
        <v>0</v>
      </c>
    </row>
    <row r="63" spans="1:13" ht="21" customHeight="1" x14ac:dyDescent="0.3">
      <c r="A63" s="571" t="s">
        <v>305</v>
      </c>
      <c r="B63" s="10"/>
      <c r="C63" s="11"/>
      <c r="D63" s="17" t="s">
        <v>52</v>
      </c>
      <c r="E63" s="158">
        <f t="shared" ref="E63:L63" si="87">SUM(E64)</f>
        <v>0</v>
      </c>
      <c r="F63" s="960">
        <f t="shared" si="87"/>
        <v>0</v>
      </c>
      <c r="G63" s="84">
        <f t="shared" si="87"/>
        <v>0</v>
      </c>
      <c r="H63" s="1332">
        <f t="shared" si="87"/>
        <v>0</v>
      </c>
      <c r="I63" s="84">
        <f t="shared" si="87"/>
        <v>0</v>
      </c>
      <c r="J63" s="1332">
        <f t="shared" si="87"/>
        <v>0</v>
      </c>
      <c r="K63" s="84">
        <f t="shared" si="87"/>
        <v>0</v>
      </c>
      <c r="L63" s="1756">
        <f t="shared" si="87"/>
        <v>0</v>
      </c>
    </row>
    <row r="64" spans="1:13" ht="54.6" customHeight="1" x14ac:dyDescent="0.3">
      <c r="A64" s="633"/>
      <c r="B64" s="457" t="s">
        <v>464</v>
      </c>
      <c r="C64" s="40">
        <v>700</v>
      </c>
      <c r="D64" s="1137" t="s">
        <v>624</v>
      </c>
      <c r="E64" s="1522">
        <v>0</v>
      </c>
      <c r="F64" s="1508">
        <v>0</v>
      </c>
      <c r="G64" s="1527">
        <v>0</v>
      </c>
      <c r="H64" s="1513">
        <v>0</v>
      </c>
      <c r="I64" s="1527">
        <v>0</v>
      </c>
      <c r="J64" s="1513">
        <v>0</v>
      </c>
      <c r="K64" s="1527">
        <v>0</v>
      </c>
      <c r="L64" s="1796">
        <v>0</v>
      </c>
    </row>
    <row r="65" spans="1:12" ht="17.25" customHeight="1" x14ac:dyDescent="0.3">
      <c r="A65" s="634" t="s">
        <v>312</v>
      </c>
      <c r="B65" s="2132" t="s">
        <v>7</v>
      </c>
      <c r="C65" s="2196"/>
      <c r="D65" s="2196"/>
      <c r="E65" s="169">
        <f>SUM(E66)</f>
        <v>0</v>
      </c>
      <c r="F65" s="959">
        <v>0</v>
      </c>
      <c r="G65" s="85">
        <v>0</v>
      </c>
      <c r="H65" s="1220">
        <f t="shared" ref="H65:L65" si="88">SUM(H66)</f>
        <v>0</v>
      </c>
      <c r="I65" s="85">
        <v>0</v>
      </c>
      <c r="J65" s="1220">
        <v>0</v>
      </c>
      <c r="K65" s="85">
        <v>0</v>
      </c>
      <c r="L65" s="1739">
        <f t="shared" si="88"/>
        <v>0</v>
      </c>
    </row>
    <row r="66" spans="1:12" ht="18.600000000000001" customHeight="1" x14ac:dyDescent="0.3">
      <c r="A66" s="571" t="s">
        <v>313</v>
      </c>
      <c r="B66" s="10"/>
      <c r="C66" s="11"/>
      <c r="D66" s="17" t="s">
        <v>52</v>
      </c>
      <c r="E66" s="158">
        <f>SUM(E67)</f>
        <v>0</v>
      </c>
      <c r="F66" s="960">
        <f t="shared" ref="F66:L66" si="89">SUM(F67)</f>
        <v>0</v>
      </c>
      <c r="G66" s="84">
        <f t="shared" si="89"/>
        <v>0</v>
      </c>
      <c r="H66" s="1332">
        <f t="shared" si="89"/>
        <v>0</v>
      </c>
      <c r="I66" s="84">
        <f t="shared" si="89"/>
        <v>0</v>
      </c>
      <c r="J66" s="1332">
        <f t="shared" si="89"/>
        <v>0</v>
      </c>
      <c r="K66" s="84">
        <f t="shared" si="89"/>
        <v>0</v>
      </c>
      <c r="L66" s="1756">
        <f t="shared" si="89"/>
        <v>0</v>
      </c>
    </row>
    <row r="67" spans="1:12" ht="69" customHeight="1" thickBot="1" x14ac:dyDescent="0.35">
      <c r="A67" s="594"/>
      <c r="B67" s="1535" t="s">
        <v>464</v>
      </c>
      <c r="C67" s="1171">
        <v>700</v>
      </c>
      <c r="D67" s="870" t="s">
        <v>625</v>
      </c>
      <c r="E67" s="1536">
        <v>0</v>
      </c>
      <c r="F67" s="1537">
        <v>0</v>
      </c>
      <c r="G67" s="1538">
        <v>0</v>
      </c>
      <c r="H67" s="1539">
        <v>0</v>
      </c>
      <c r="I67" s="1538">
        <v>0</v>
      </c>
      <c r="J67" s="1539">
        <v>0</v>
      </c>
      <c r="K67" s="1538">
        <v>0</v>
      </c>
      <c r="L67" s="1797">
        <v>0</v>
      </c>
    </row>
    <row r="68" spans="1:12" ht="15" thickTop="1" x14ac:dyDescent="0.3">
      <c r="G68" s="1"/>
      <c r="H68" s="1"/>
      <c r="I68" s="1"/>
      <c r="J68" s="1"/>
      <c r="K68" s="1"/>
    </row>
    <row r="69" spans="1:12" x14ac:dyDescent="0.3">
      <c r="G69" s="1"/>
      <c r="H69" s="1"/>
      <c r="I69" s="1"/>
      <c r="J69" s="1"/>
      <c r="K69" s="1"/>
    </row>
    <row r="70" spans="1:12" x14ac:dyDescent="0.3">
      <c r="G70" s="1"/>
      <c r="H70" s="1"/>
      <c r="I70" s="1"/>
      <c r="J70" s="1"/>
      <c r="K70" s="1"/>
    </row>
    <row r="71" spans="1:12" x14ac:dyDescent="0.3">
      <c r="G71" s="1"/>
      <c r="H71" s="1"/>
      <c r="I71" s="1"/>
      <c r="J71" s="1"/>
      <c r="K71" s="1"/>
    </row>
    <row r="72" spans="1:12" x14ac:dyDescent="0.3">
      <c r="G72" s="1"/>
      <c r="H72" s="1"/>
      <c r="I72" s="1"/>
      <c r="J72" s="1"/>
      <c r="K72" s="1"/>
    </row>
    <row r="73" spans="1:12" x14ac:dyDescent="0.3">
      <c r="G73" s="1"/>
      <c r="H73" s="1"/>
      <c r="I73" s="1"/>
      <c r="J73" s="1"/>
      <c r="K73" s="1"/>
    </row>
    <row r="74" spans="1:12" x14ac:dyDescent="0.3">
      <c r="G74" s="1"/>
      <c r="H74" s="1"/>
      <c r="I74" s="1"/>
      <c r="J74" s="1"/>
      <c r="K74" s="1"/>
    </row>
    <row r="75" spans="1:12" s="110" customFormat="1" ht="18.600000000000001" thickBot="1" x14ac:dyDescent="0.4">
      <c r="A75" s="1972" t="s">
        <v>330</v>
      </c>
      <c r="B75" s="1973"/>
      <c r="C75" s="1973"/>
      <c r="D75" s="1973"/>
      <c r="E75" s="1974"/>
      <c r="F75" s="1974"/>
      <c r="G75" s="423"/>
      <c r="H75" s="423"/>
      <c r="I75" s="423"/>
      <c r="J75" s="423"/>
      <c r="K75" s="423"/>
      <c r="L75" s="423"/>
    </row>
    <row r="76" spans="1:12" ht="73.5" customHeight="1" thickTop="1" x14ac:dyDescent="0.3">
      <c r="A76" s="1981" t="s">
        <v>328</v>
      </c>
      <c r="B76" s="1975" t="s">
        <v>327</v>
      </c>
      <c r="C76" s="1976"/>
      <c r="D76" s="2036" t="s">
        <v>2</v>
      </c>
      <c r="E76" s="467" t="s">
        <v>467</v>
      </c>
      <c r="F76" s="1321" t="s">
        <v>805</v>
      </c>
      <c r="G76" s="468" t="s">
        <v>777</v>
      </c>
      <c r="H76" s="775" t="s">
        <v>782</v>
      </c>
      <c r="I76" s="468" t="s">
        <v>783</v>
      </c>
      <c r="J76" s="775" t="s">
        <v>828</v>
      </c>
      <c r="K76" s="900" t="s">
        <v>839</v>
      </c>
      <c r="L76" s="1699" t="s">
        <v>840</v>
      </c>
    </row>
    <row r="77" spans="1:12" ht="15" thickBot="1" x14ac:dyDescent="0.35">
      <c r="A77" s="1982"/>
      <c r="B77" s="1977"/>
      <c r="C77" s="1978"/>
      <c r="D77" s="2007"/>
      <c r="E77" s="149" t="s">
        <v>4</v>
      </c>
      <c r="F77" s="145" t="s">
        <v>4</v>
      </c>
      <c r="G77" s="241" t="s">
        <v>4</v>
      </c>
      <c r="H77" s="784" t="s">
        <v>4</v>
      </c>
      <c r="I77" s="241" t="s">
        <v>365</v>
      </c>
      <c r="J77" s="784" t="s">
        <v>365</v>
      </c>
      <c r="K77" s="241" t="s">
        <v>365</v>
      </c>
      <c r="L77" s="1750" t="s">
        <v>4</v>
      </c>
    </row>
    <row r="78" spans="1:12" s="110" customFormat="1" ht="15.6" thickTop="1" thickBot="1" x14ac:dyDescent="0.35">
      <c r="A78" s="2171" t="s">
        <v>330</v>
      </c>
      <c r="B78" s="2199"/>
      <c r="C78" s="2199"/>
      <c r="D78" s="2199"/>
      <c r="E78" s="1523">
        <f t="shared" ref="E78" si="90">SUM(E79)</f>
        <v>20833.330000000002</v>
      </c>
      <c r="F78" s="1509">
        <f t="shared" ref="F78:K78" si="91">SUM(F79)</f>
        <v>19698.599999999999</v>
      </c>
      <c r="G78" s="1525">
        <f t="shared" si="91"/>
        <v>24364</v>
      </c>
      <c r="H78" s="1511">
        <f t="shared" si="91"/>
        <v>24364</v>
      </c>
      <c r="I78" s="1525">
        <f t="shared" si="91"/>
        <v>24364</v>
      </c>
      <c r="J78" s="1511">
        <f t="shared" si="91"/>
        <v>24364</v>
      </c>
      <c r="K78" s="1525">
        <f t="shared" si="91"/>
        <v>24364</v>
      </c>
      <c r="L78" s="1798">
        <f>SUM(L81)</f>
        <v>0</v>
      </c>
    </row>
    <row r="79" spans="1:12" ht="15.6" thickTop="1" thickBot="1" x14ac:dyDescent="0.35">
      <c r="A79" s="635">
        <v>41645</v>
      </c>
      <c r="B79" s="2197" t="s">
        <v>403</v>
      </c>
      <c r="C79" s="2198"/>
      <c r="D79" s="2198"/>
      <c r="E79" s="1524">
        <f t="shared" ref="E79:K79" si="92">SUM(E80)</f>
        <v>20833.330000000002</v>
      </c>
      <c r="F79" s="1510">
        <f t="shared" si="92"/>
        <v>19698.599999999999</v>
      </c>
      <c r="G79" s="1526">
        <f t="shared" si="92"/>
        <v>24364</v>
      </c>
      <c r="H79" s="1512">
        <f t="shared" si="92"/>
        <v>24364</v>
      </c>
      <c r="I79" s="1526">
        <f t="shared" si="92"/>
        <v>24364</v>
      </c>
      <c r="J79" s="1512">
        <f t="shared" si="92"/>
        <v>24364</v>
      </c>
      <c r="K79" s="1526">
        <f t="shared" si="92"/>
        <v>24364</v>
      </c>
      <c r="L79" s="1799">
        <f>SUM(L81)</f>
        <v>0</v>
      </c>
    </row>
    <row r="80" spans="1:12" ht="15" thickTop="1" x14ac:dyDescent="0.3">
      <c r="A80" s="636">
        <v>41645</v>
      </c>
      <c r="B80" s="2190" t="s">
        <v>404</v>
      </c>
      <c r="C80" s="2191"/>
      <c r="D80" s="2191"/>
      <c r="E80" s="1522">
        <f t="shared" ref="E80" si="93">SUM(E81)</f>
        <v>20833.330000000002</v>
      </c>
      <c r="F80" s="1508">
        <f t="shared" ref="F80:K80" si="94">SUM(F81)</f>
        <v>19698.599999999999</v>
      </c>
      <c r="G80" s="1527">
        <f t="shared" si="94"/>
        <v>24364</v>
      </c>
      <c r="H80" s="1513">
        <f t="shared" si="94"/>
        <v>24364</v>
      </c>
      <c r="I80" s="1527">
        <f t="shared" si="94"/>
        <v>24364</v>
      </c>
      <c r="J80" s="1513">
        <f t="shared" si="94"/>
        <v>24364</v>
      </c>
      <c r="K80" s="1527">
        <f t="shared" si="94"/>
        <v>24364</v>
      </c>
      <c r="L80" s="1800"/>
    </row>
    <row r="81" spans="1:12" ht="41.4" customHeight="1" thickBot="1" x14ac:dyDescent="0.35">
      <c r="A81" s="1540"/>
      <c r="B81" s="1541" t="s">
        <v>429</v>
      </c>
      <c r="C81" s="1542">
        <v>824</v>
      </c>
      <c r="D81" s="1543" t="s">
        <v>402</v>
      </c>
      <c r="E81" s="1544">
        <v>20833.330000000002</v>
      </c>
      <c r="F81" s="1545">
        <v>19698.599999999999</v>
      </c>
      <c r="G81" s="1546">
        <v>24364</v>
      </c>
      <c r="H81" s="1547">
        <v>24364</v>
      </c>
      <c r="I81" s="1546">
        <v>24364</v>
      </c>
      <c r="J81" s="1547">
        <v>24364</v>
      </c>
      <c r="K81" s="1546">
        <v>24364</v>
      </c>
      <c r="L81" s="1801"/>
    </row>
    <row r="82" spans="1:12" ht="15" thickTop="1" x14ac:dyDescent="0.3">
      <c r="D82" s="114"/>
    </row>
  </sheetData>
  <mergeCells count="43">
    <mergeCell ref="B46:D46"/>
    <mergeCell ref="B13:D13"/>
    <mergeCell ref="D21:D22"/>
    <mergeCell ref="A23:D23"/>
    <mergeCell ref="A8:D8"/>
    <mergeCell ref="B24:D24"/>
    <mergeCell ref="B35:D35"/>
    <mergeCell ref="A55:F55"/>
    <mergeCell ref="A56:A57"/>
    <mergeCell ref="B56:C57"/>
    <mergeCell ref="D56:D57"/>
    <mergeCell ref="B49:D49"/>
    <mergeCell ref="A78:D78"/>
    <mergeCell ref="B59:D59"/>
    <mergeCell ref="B60:D60"/>
    <mergeCell ref="B62:D62"/>
    <mergeCell ref="A58:D58"/>
    <mergeCell ref="B80:D80"/>
    <mergeCell ref="B5:C7"/>
    <mergeCell ref="D5:D7"/>
    <mergeCell ref="A20:F20"/>
    <mergeCell ref="A21:A22"/>
    <mergeCell ref="B21:C22"/>
    <mergeCell ref="B9:D9"/>
    <mergeCell ref="B10:D10"/>
    <mergeCell ref="B15:D15"/>
    <mergeCell ref="B17:D17"/>
    <mergeCell ref="B65:D65"/>
    <mergeCell ref="B79:D79"/>
    <mergeCell ref="A75:F75"/>
    <mergeCell ref="A76:A77"/>
    <mergeCell ref="B76:C77"/>
    <mergeCell ref="D76:D77"/>
    <mergeCell ref="A3:L3"/>
    <mergeCell ref="H5:H6"/>
    <mergeCell ref="F5:F6"/>
    <mergeCell ref="E5:E6"/>
    <mergeCell ref="G5:G6"/>
    <mergeCell ref="I5:I6"/>
    <mergeCell ref="A4:D4"/>
    <mergeCell ref="J5:J6"/>
    <mergeCell ref="K5:K6"/>
    <mergeCell ref="L5:L6"/>
  </mergeCells>
  <phoneticPr fontId="38" type="noConversion"/>
  <pageMargins left="0.39370078740157483" right="0.39370078740157483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topLeftCell="A49" zoomScaleNormal="100" zoomScaleSheetLayoutView="100" workbookViewId="0">
      <pane xSplit="4" topLeftCell="E1" activePane="topRight" state="frozen"/>
      <selection activeCell="A13" sqref="A13"/>
      <selection pane="topRight" activeCell="L59" sqref="L59"/>
    </sheetView>
  </sheetViews>
  <sheetFormatPr defaultRowHeight="14.4" x14ac:dyDescent="0.3"/>
  <cols>
    <col min="1" max="1" width="6.5546875" customWidth="1"/>
    <col min="2" max="3" width="8" customWidth="1"/>
    <col min="4" max="4" width="29.6640625" customWidth="1"/>
    <col min="5" max="5" width="13" style="101" customWidth="1"/>
    <col min="6" max="6" width="12.88671875" style="101" customWidth="1"/>
    <col min="7" max="7" width="14.33203125" style="470" customWidth="1"/>
    <col min="8" max="9" width="14.5546875" style="470" customWidth="1"/>
    <col min="10" max="11" width="13.6640625" style="470" customWidth="1"/>
    <col min="12" max="12" width="14.44140625" style="1" customWidth="1"/>
  </cols>
  <sheetData>
    <row r="1" spans="1:17" ht="18.600000000000001" x14ac:dyDescent="0.3">
      <c r="A1" s="2" t="s">
        <v>53</v>
      </c>
      <c r="B1" s="3"/>
      <c r="C1" s="3"/>
      <c r="D1" s="3"/>
      <c r="E1" s="106"/>
      <c r="F1" s="106"/>
      <c r="G1" s="473"/>
      <c r="H1" s="473"/>
      <c r="I1" s="473"/>
      <c r="J1" s="473"/>
      <c r="K1" s="473"/>
      <c r="L1" s="79"/>
    </row>
    <row r="2" spans="1:17" ht="15" thickBot="1" x14ac:dyDescent="0.35">
      <c r="A2" s="5"/>
      <c r="E2" s="106"/>
      <c r="F2" s="106"/>
      <c r="G2" s="473"/>
      <c r="H2" s="473"/>
      <c r="I2" s="473"/>
      <c r="J2" s="473"/>
      <c r="K2" s="473"/>
      <c r="L2" s="79"/>
    </row>
    <row r="3" spans="1:17" ht="34.5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146"/>
      <c r="N3" s="146"/>
      <c r="O3" s="146"/>
      <c r="P3" s="147"/>
      <c r="Q3" s="147"/>
    </row>
    <row r="4" spans="1:17" ht="87.75" customHeight="1" thickTop="1" x14ac:dyDescent="0.45">
      <c r="A4" s="1993" t="s">
        <v>381</v>
      </c>
      <c r="B4" s="1994"/>
      <c r="C4" s="1994"/>
      <c r="D4" s="1994"/>
      <c r="E4" s="467" t="s">
        <v>468</v>
      </c>
      <c r="F4" s="1214" t="s">
        <v>794</v>
      </c>
      <c r="G4" s="468" t="s">
        <v>777</v>
      </c>
      <c r="H4" s="775" t="s">
        <v>782</v>
      </c>
      <c r="I4" s="468" t="s">
        <v>783</v>
      </c>
      <c r="J4" s="775" t="s">
        <v>828</v>
      </c>
      <c r="K4" s="900" t="s">
        <v>839</v>
      </c>
      <c r="L4" s="1699" t="s">
        <v>840</v>
      </c>
    </row>
    <row r="5" spans="1:17" ht="14.4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331</v>
      </c>
      <c r="F5" s="2059" t="s">
        <v>331</v>
      </c>
      <c r="G5" s="2063" t="s">
        <v>331</v>
      </c>
      <c r="H5" s="2116" t="s">
        <v>331</v>
      </c>
      <c r="I5" s="2063" t="s">
        <v>331</v>
      </c>
      <c r="J5" s="2059" t="s">
        <v>331</v>
      </c>
      <c r="K5" s="2063" t="s">
        <v>331</v>
      </c>
      <c r="L5" s="2065" t="s">
        <v>331</v>
      </c>
    </row>
    <row r="6" spans="1:17" ht="17.399999999999999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17"/>
      <c r="I6" s="2106"/>
      <c r="J6" s="2105"/>
      <c r="K6" s="2106"/>
      <c r="L6" s="2115"/>
    </row>
    <row r="7" spans="1:17" ht="29.4" customHeight="1" x14ac:dyDescent="0.3">
      <c r="A7" s="537" t="s">
        <v>3</v>
      </c>
      <c r="B7" s="2001"/>
      <c r="C7" s="2002"/>
      <c r="D7" s="2006"/>
      <c r="E7" s="2064"/>
      <c r="F7" s="2060"/>
      <c r="G7" s="2064"/>
      <c r="H7" s="2203"/>
      <c r="I7" s="2064"/>
      <c r="J7" s="2060"/>
      <c r="K7" s="2064"/>
      <c r="L7" s="2066"/>
    </row>
    <row r="8" spans="1:17" ht="21" customHeight="1" thickBot="1" x14ac:dyDescent="0.35">
      <c r="A8" s="522"/>
      <c r="B8" s="2003"/>
      <c r="C8" s="2004"/>
      <c r="D8" s="2007"/>
      <c r="E8" s="410" t="s">
        <v>4</v>
      </c>
      <c r="F8" s="541" t="s">
        <v>4</v>
      </c>
      <c r="G8" s="1015" t="s">
        <v>4</v>
      </c>
      <c r="H8" s="860" t="s">
        <v>4</v>
      </c>
      <c r="I8" s="1015" t="s">
        <v>4</v>
      </c>
      <c r="J8" s="541" t="s">
        <v>4</v>
      </c>
      <c r="K8" s="1015" t="s">
        <v>4</v>
      </c>
      <c r="L8" s="1700" t="s">
        <v>4</v>
      </c>
    </row>
    <row r="9" spans="1:17" ht="16.8" thickTop="1" thickBot="1" x14ac:dyDescent="0.35">
      <c r="A9" s="2030" t="s">
        <v>54</v>
      </c>
      <c r="B9" s="2031"/>
      <c r="C9" s="2031"/>
      <c r="D9" s="2031"/>
      <c r="E9" s="285">
        <f t="shared" ref="E9:H9" si="0">SUM(E10:E13)</f>
        <v>394692.09000000008</v>
      </c>
      <c r="F9" s="174">
        <f t="shared" ref="F9" si="1">SUM(F10:F13)</f>
        <v>237507.99000000002</v>
      </c>
      <c r="G9" s="162">
        <f t="shared" ref="G9:I9" si="2">SUM(G10:G13)</f>
        <v>580170</v>
      </c>
      <c r="H9" s="1151">
        <f t="shared" si="0"/>
        <v>530170</v>
      </c>
      <c r="I9" s="162">
        <f t="shared" si="2"/>
        <v>675370</v>
      </c>
      <c r="J9" s="1151">
        <f t="shared" ref="J9" si="3">SUM(J10:J13)</f>
        <v>656410</v>
      </c>
      <c r="K9" s="162">
        <f t="shared" ref="K9" si="4">SUM(K10:K13)</f>
        <v>637410</v>
      </c>
      <c r="L9" s="1802">
        <f t="shared" ref="L9" si="5">SUM(L10:L13)</f>
        <v>-19000</v>
      </c>
    </row>
    <row r="10" spans="1:17" s="110" customFormat="1" ht="29.4" customHeight="1" thickTop="1" x14ac:dyDescent="0.3">
      <c r="A10" s="581" t="s">
        <v>55</v>
      </c>
      <c r="B10" s="2192" t="s">
        <v>56</v>
      </c>
      <c r="C10" s="2193"/>
      <c r="D10" s="2193"/>
      <c r="E10" s="286">
        <f t="shared" ref="E10:H10" si="6">SUM(E19,E48)</f>
        <v>91522.66</v>
      </c>
      <c r="F10" s="164">
        <f t="shared" ref="F10" si="7">SUM(F19,F48)</f>
        <v>102359.15000000001</v>
      </c>
      <c r="G10" s="163">
        <f>SUM(G19,G48,G86)</f>
        <v>126500</v>
      </c>
      <c r="H10" s="1285">
        <f t="shared" si="6"/>
        <v>126500</v>
      </c>
      <c r="I10" s="163">
        <f>SUM(I19,I48,I86)</f>
        <v>136700</v>
      </c>
      <c r="J10" s="1285">
        <f>SUM(J19,J48,J86)</f>
        <v>134700</v>
      </c>
      <c r="K10" s="163">
        <f>SUM(K19,K48,K86)</f>
        <v>134700</v>
      </c>
      <c r="L10" s="1730">
        <f t="shared" ref="L10" si="8">SUM(L19,L48,L86)</f>
        <v>0</v>
      </c>
    </row>
    <row r="11" spans="1:17" s="110" customFormat="1" x14ac:dyDescent="0.3">
      <c r="A11" s="602" t="s">
        <v>61</v>
      </c>
      <c r="B11" s="2034" t="s">
        <v>62</v>
      </c>
      <c r="C11" s="2035"/>
      <c r="D11" s="2035"/>
      <c r="E11" s="278">
        <f t="shared" ref="E11:H11" si="9">SUM(E41,E50,E79)</f>
        <v>276310.64</v>
      </c>
      <c r="F11" s="153">
        <f t="shared" ref="F11" si="10">SUM(F41,F50,F79)</f>
        <v>132479.5</v>
      </c>
      <c r="G11" s="161">
        <f>SUM(G41,G50,G79)</f>
        <v>386500</v>
      </c>
      <c r="H11" s="697">
        <f t="shared" si="9"/>
        <v>386500</v>
      </c>
      <c r="I11" s="161">
        <f>SUM(I41,I50,I79)</f>
        <v>521500</v>
      </c>
      <c r="J11" s="697">
        <f>SUM(J41,J50,J79)</f>
        <v>504540</v>
      </c>
      <c r="K11" s="161">
        <f>SUM(K41,K50,K79)</f>
        <v>485540</v>
      </c>
      <c r="L11" s="1775">
        <f t="shared" ref="L11" si="11">SUM(L41,L50,L79)</f>
        <v>-19000</v>
      </c>
    </row>
    <row r="12" spans="1:17" s="110" customFormat="1" x14ac:dyDescent="0.3">
      <c r="A12" s="525" t="s">
        <v>63</v>
      </c>
      <c r="B12" s="2134" t="s">
        <v>64</v>
      </c>
      <c r="C12" s="2135"/>
      <c r="D12" s="2135"/>
      <c r="E12" s="1026">
        <f t="shared" ref="E12:H12" si="12">SUM(E31,E63)</f>
        <v>6041.39</v>
      </c>
      <c r="F12" s="970">
        <f t="shared" ref="F12" si="13">SUM(F31,F63)</f>
        <v>1113.3399999999999</v>
      </c>
      <c r="G12" s="205">
        <f t="shared" ref="G12:I12" si="14">SUM(G31,G63)</f>
        <v>17170</v>
      </c>
      <c r="H12" s="813">
        <f t="shared" si="12"/>
        <v>17170</v>
      </c>
      <c r="I12" s="205">
        <f t="shared" si="14"/>
        <v>17170</v>
      </c>
      <c r="J12" s="813">
        <f t="shared" ref="J12" si="15">SUM(J31,J63)</f>
        <v>17170</v>
      </c>
      <c r="K12" s="205">
        <f t="shared" ref="K12" si="16">SUM(K31,K63)</f>
        <v>17170</v>
      </c>
      <c r="L12" s="1803">
        <f t="shared" ref="L12" si="17">SUM(L31,L63)</f>
        <v>0</v>
      </c>
    </row>
    <row r="13" spans="1:17" s="110" customFormat="1" ht="16.2" customHeight="1" thickBot="1" x14ac:dyDescent="0.35">
      <c r="A13" s="604" t="s">
        <v>65</v>
      </c>
      <c r="B13" s="2037" t="s">
        <v>250</v>
      </c>
      <c r="C13" s="2038"/>
      <c r="D13" s="2038"/>
      <c r="E13" s="1027">
        <f t="shared" ref="E13:H13" si="18">SUM(E37,E68)</f>
        <v>20817.400000000001</v>
      </c>
      <c r="F13" s="971">
        <f t="shared" ref="F13" si="19">SUM(F37,F68)</f>
        <v>1556</v>
      </c>
      <c r="G13" s="1572">
        <f t="shared" ref="G13:I13" si="20">SUM(G37,G68)</f>
        <v>50000</v>
      </c>
      <c r="H13" s="814">
        <f t="shared" si="18"/>
        <v>0</v>
      </c>
      <c r="I13" s="1572">
        <f t="shared" si="20"/>
        <v>0</v>
      </c>
      <c r="J13" s="814">
        <f t="shared" ref="J13" si="21">SUM(J37,J68)</f>
        <v>0</v>
      </c>
      <c r="K13" s="1572">
        <f t="shared" ref="K13" si="22">SUM(K37,K68)</f>
        <v>0</v>
      </c>
      <c r="L13" s="1804">
        <f t="shared" ref="L13" si="23">SUM(L37,L68)</f>
        <v>0</v>
      </c>
    </row>
    <row r="14" spans="1:17" s="352" customFormat="1" ht="16.2" thickTop="1" x14ac:dyDescent="0.3">
      <c r="A14" s="351"/>
      <c r="B14" s="351"/>
      <c r="C14" s="351"/>
      <c r="D14" s="351"/>
      <c r="E14" s="268"/>
      <c r="F14" s="268"/>
      <c r="G14" s="268"/>
      <c r="H14" s="154"/>
      <c r="I14" s="154"/>
      <c r="J14" s="154"/>
      <c r="K14" s="154"/>
      <c r="L14" s="154"/>
    </row>
    <row r="15" spans="1:17" s="110" customFormat="1" ht="18.600000000000001" thickBot="1" x14ac:dyDescent="0.4">
      <c r="A15" s="1972" t="s">
        <v>324</v>
      </c>
      <c r="B15" s="1973"/>
      <c r="C15" s="1973"/>
      <c r="D15" s="1973"/>
      <c r="E15" s="1974"/>
      <c r="F15" s="352"/>
      <c r="G15" s="352"/>
      <c r="H15" s="496"/>
      <c r="I15" s="496"/>
      <c r="J15" s="496"/>
      <c r="K15" s="496"/>
      <c r="L15" s="496"/>
      <c r="M15" s="423"/>
      <c r="N15" s="423"/>
      <c r="O15" s="423"/>
      <c r="P15" s="423"/>
    </row>
    <row r="16" spans="1:17" ht="81.75" customHeight="1" thickTop="1" x14ac:dyDescent="0.3">
      <c r="A16" s="1981" t="s">
        <v>328</v>
      </c>
      <c r="B16" s="1975" t="s">
        <v>327</v>
      </c>
      <c r="C16" s="1976"/>
      <c r="D16" s="2036" t="s">
        <v>2</v>
      </c>
      <c r="E16" s="467" t="s">
        <v>472</v>
      </c>
      <c r="F16" s="1214" t="s">
        <v>795</v>
      </c>
      <c r="G16" s="468" t="s">
        <v>777</v>
      </c>
      <c r="H16" s="775" t="s">
        <v>782</v>
      </c>
      <c r="I16" s="468" t="s">
        <v>783</v>
      </c>
      <c r="J16" s="775" t="s">
        <v>828</v>
      </c>
      <c r="K16" s="900" t="s">
        <v>839</v>
      </c>
      <c r="L16" s="1699" t="s">
        <v>840</v>
      </c>
    </row>
    <row r="17" spans="1:14" ht="16.5" customHeight="1" thickBot="1" x14ac:dyDescent="0.35">
      <c r="A17" s="1982"/>
      <c r="B17" s="1977"/>
      <c r="C17" s="1978"/>
      <c r="D17" s="2007"/>
      <c r="E17" s="149" t="s">
        <v>4</v>
      </c>
      <c r="F17" s="843" t="s">
        <v>4</v>
      </c>
      <c r="G17" s="991" t="s">
        <v>4</v>
      </c>
      <c r="H17" s="784" t="s">
        <v>4</v>
      </c>
      <c r="I17" s="241" t="s">
        <v>4</v>
      </c>
      <c r="J17" s="784" t="s">
        <v>4</v>
      </c>
      <c r="K17" s="241" t="s">
        <v>4</v>
      </c>
      <c r="L17" s="1750" t="s">
        <v>4</v>
      </c>
    </row>
    <row r="18" spans="1:14" s="110" customFormat="1" ht="16.8" thickTop="1" thickBot="1" x14ac:dyDescent="0.35">
      <c r="A18" s="1989" t="s">
        <v>324</v>
      </c>
      <c r="B18" s="1990"/>
      <c r="C18" s="1990"/>
      <c r="D18" s="1990"/>
      <c r="E18" s="1309">
        <f t="shared" ref="E18" si="24">SUM(E19,E31,E37,E41)</f>
        <v>129366.49</v>
      </c>
      <c r="F18" s="940">
        <f t="shared" ref="F18" si="25">SUM(F19,F31,F37,F41)</f>
        <v>114037.37000000001</v>
      </c>
      <c r="G18" s="492">
        <f t="shared" ref="G18:H18" si="26">SUM(G19,G31,G37,G41)</f>
        <v>146270</v>
      </c>
      <c r="H18" s="1215">
        <f t="shared" si="26"/>
        <v>146270</v>
      </c>
      <c r="I18" s="492">
        <f t="shared" ref="I18" si="27">SUM(I19,I31,I37,I41)</f>
        <v>146270</v>
      </c>
      <c r="J18" s="1215">
        <f t="shared" ref="J18" si="28">SUM(J19,J31,J37,J41)</f>
        <v>146270</v>
      </c>
      <c r="K18" s="492">
        <f t="shared" ref="K18" si="29">SUM(K19,K31,K37,K41)</f>
        <v>144170</v>
      </c>
      <c r="L18" s="1733">
        <f t="shared" ref="L18" si="30">SUM(L19,L31,L37,L41)</f>
        <v>-2100</v>
      </c>
    </row>
    <row r="19" spans="1:14" ht="29.4" customHeight="1" x14ac:dyDescent="0.3">
      <c r="A19" s="561" t="s">
        <v>55</v>
      </c>
      <c r="B19" s="2042" t="s">
        <v>56</v>
      </c>
      <c r="C19" s="2043"/>
      <c r="D19" s="2043"/>
      <c r="E19" s="169">
        <f t="shared" ref="E19" si="31">SUM(E20:E28)</f>
        <v>91522.66</v>
      </c>
      <c r="F19" s="959">
        <f t="shared" ref="F19" si="32">SUM(F20:F28)</f>
        <v>102359.15000000001</v>
      </c>
      <c r="G19" s="85">
        <f t="shared" ref="G19:H19" si="33">SUM(G20:G28)</f>
        <v>126500</v>
      </c>
      <c r="H19" s="1220">
        <f t="shared" si="33"/>
        <v>126500</v>
      </c>
      <c r="I19" s="85">
        <f t="shared" ref="I19" si="34">SUM(I20:I28)</f>
        <v>126500</v>
      </c>
      <c r="J19" s="1220">
        <f t="shared" ref="J19:K19" si="35">SUM(J20:J28)</f>
        <v>126500</v>
      </c>
      <c r="K19" s="85">
        <f t="shared" si="35"/>
        <v>126500</v>
      </c>
      <c r="L19" s="1739">
        <f>SUM(L20:L30)</f>
        <v>0</v>
      </c>
    </row>
    <row r="20" spans="1:14" ht="45" customHeight="1" x14ac:dyDescent="0.3">
      <c r="A20" s="756"/>
      <c r="B20" s="726" t="s">
        <v>441</v>
      </c>
      <c r="C20" s="795" t="s">
        <v>846</v>
      </c>
      <c r="D20" s="796" t="s">
        <v>691</v>
      </c>
      <c r="E20" s="1566">
        <v>3794.97</v>
      </c>
      <c r="F20" s="925">
        <v>24815.759999999998</v>
      </c>
      <c r="G20" s="499">
        <v>30200</v>
      </c>
      <c r="H20" s="1553">
        <v>30200</v>
      </c>
      <c r="I20" s="499">
        <v>30200</v>
      </c>
      <c r="J20" s="1553">
        <v>30200</v>
      </c>
      <c r="K20" s="499">
        <v>30200</v>
      </c>
      <c r="L20" s="1805"/>
      <c r="N20" s="904"/>
    </row>
    <row r="21" spans="1:14" ht="28.2" customHeight="1" x14ac:dyDescent="0.3">
      <c r="A21" s="753"/>
      <c r="B21" s="726" t="s">
        <v>441</v>
      </c>
      <c r="C21" s="797" t="s">
        <v>550</v>
      </c>
      <c r="D21" s="796" t="s">
        <v>386</v>
      </c>
      <c r="E21" s="1566">
        <v>0</v>
      </c>
      <c r="F21" s="925">
        <v>0</v>
      </c>
      <c r="G21" s="499">
        <v>0</v>
      </c>
      <c r="H21" s="1553">
        <v>0</v>
      </c>
      <c r="I21" s="499">
        <v>0</v>
      </c>
      <c r="J21" s="1553">
        <v>0</v>
      </c>
      <c r="K21" s="499">
        <v>0</v>
      </c>
      <c r="L21" s="1805"/>
    </row>
    <row r="22" spans="1:14" x14ac:dyDescent="0.3">
      <c r="A22" s="756"/>
      <c r="B22" s="726" t="s">
        <v>441</v>
      </c>
      <c r="C22" s="757">
        <v>641</v>
      </c>
      <c r="D22" s="758" t="s">
        <v>57</v>
      </c>
      <c r="E22" s="999">
        <v>26688</v>
      </c>
      <c r="F22" s="930">
        <v>16484</v>
      </c>
      <c r="G22" s="220">
        <v>17550</v>
      </c>
      <c r="H22" s="783">
        <v>17550</v>
      </c>
      <c r="I22" s="220">
        <v>17550</v>
      </c>
      <c r="J22" s="783">
        <v>17550</v>
      </c>
      <c r="K22" s="220">
        <v>17550</v>
      </c>
      <c r="L22" s="1771"/>
    </row>
    <row r="23" spans="1:14" s="110" customFormat="1" x14ac:dyDescent="0.3">
      <c r="A23" s="756"/>
      <c r="B23" s="726" t="s">
        <v>441</v>
      </c>
      <c r="C23" s="757">
        <v>641</v>
      </c>
      <c r="D23" s="758" t="s">
        <v>58</v>
      </c>
      <c r="E23" s="999">
        <v>34000</v>
      </c>
      <c r="F23" s="930">
        <v>33319</v>
      </c>
      <c r="G23" s="220">
        <v>40700</v>
      </c>
      <c r="H23" s="783">
        <v>40700</v>
      </c>
      <c r="I23" s="220">
        <v>40700</v>
      </c>
      <c r="J23" s="783">
        <v>40700</v>
      </c>
      <c r="K23" s="220">
        <v>40700</v>
      </c>
      <c r="L23" s="1771"/>
    </row>
    <row r="24" spans="1:14" s="110" customFormat="1" ht="15.75" customHeight="1" x14ac:dyDescent="0.3">
      <c r="A24" s="753"/>
      <c r="B24" s="726" t="s">
        <v>441</v>
      </c>
      <c r="C24" s="757">
        <v>641</v>
      </c>
      <c r="D24" s="796" t="s">
        <v>59</v>
      </c>
      <c r="E24" s="999">
        <v>4833.1499999999996</v>
      </c>
      <c r="F24" s="930">
        <v>13073.47</v>
      </c>
      <c r="G24" s="220">
        <v>13500</v>
      </c>
      <c r="H24" s="783">
        <v>13500</v>
      </c>
      <c r="I24" s="220">
        <v>13500</v>
      </c>
      <c r="J24" s="783">
        <v>13500</v>
      </c>
      <c r="K24" s="220">
        <v>13500</v>
      </c>
      <c r="L24" s="1771"/>
    </row>
    <row r="25" spans="1:14" s="110" customFormat="1" ht="42.75" customHeight="1" x14ac:dyDescent="0.3">
      <c r="A25" s="756"/>
      <c r="B25" s="726" t="s">
        <v>441</v>
      </c>
      <c r="C25" s="794" t="s">
        <v>720</v>
      </c>
      <c r="D25" s="796" t="s">
        <v>781</v>
      </c>
      <c r="E25" s="999">
        <v>1099</v>
      </c>
      <c r="F25" s="930">
        <v>1076.22</v>
      </c>
      <c r="G25" s="220">
        <v>3000</v>
      </c>
      <c r="H25" s="783">
        <v>3000</v>
      </c>
      <c r="I25" s="220">
        <v>3000</v>
      </c>
      <c r="J25" s="783">
        <v>3000</v>
      </c>
      <c r="K25" s="220">
        <v>3000</v>
      </c>
      <c r="L25" s="1771"/>
    </row>
    <row r="26" spans="1:14" s="110" customFormat="1" ht="31.5" customHeight="1" x14ac:dyDescent="0.3">
      <c r="A26" s="756"/>
      <c r="B26" s="726" t="s">
        <v>441</v>
      </c>
      <c r="C26" s="757" t="s">
        <v>737</v>
      </c>
      <c r="D26" s="796" t="s">
        <v>60</v>
      </c>
      <c r="E26" s="999">
        <v>15299.52</v>
      </c>
      <c r="F26" s="930">
        <v>8360.18</v>
      </c>
      <c r="G26" s="220">
        <v>15050</v>
      </c>
      <c r="H26" s="783">
        <v>15050</v>
      </c>
      <c r="I26" s="220">
        <v>15050</v>
      </c>
      <c r="J26" s="783">
        <v>15050</v>
      </c>
      <c r="K26" s="220">
        <v>15050</v>
      </c>
      <c r="L26" s="1771"/>
    </row>
    <row r="27" spans="1:14" ht="17.25" customHeight="1" x14ac:dyDescent="0.3">
      <c r="A27" s="590"/>
      <c r="B27" s="28" t="s">
        <v>441</v>
      </c>
      <c r="C27" s="29">
        <v>641</v>
      </c>
      <c r="D27" s="141" t="s">
        <v>363</v>
      </c>
      <c r="E27" s="1563">
        <v>5808.02</v>
      </c>
      <c r="F27" s="925">
        <v>5230.5200000000004</v>
      </c>
      <c r="G27" s="499">
        <v>6500</v>
      </c>
      <c r="H27" s="1553">
        <v>6500</v>
      </c>
      <c r="I27" s="499">
        <v>6500</v>
      </c>
      <c r="J27" s="1553">
        <v>6500</v>
      </c>
      <c r="K27" s="499">
        <v>6500</v>
      </c>
      <c r="L27" s="1805"/>
    </row>
    <row r="28" spans="1:14" ht="17.399999999999999" customHeight="1" x14ac:dyDescent="0.3">
      <c r="A28" s="590"/>
      <c r="B28" s="28" t="s">
        <v>441</v>
      </c>
      <c r="C28" s="29">
        <v>637</v>
      </c>
      <c r="D28" s="141" t="s">
        <v>302</v>
      </c>
      <c r="E28" s="1563">
        <v>0</v>
      </c>
      <c r="F28" s="926">
        <v>0</v>
      </c>
      <c r="G28" s="500">
        <v>0</v>
      </c>
      <c r="H28" s="1555">
        <v>0</v>
      </c>
      <c r="I28" s="500">
        <v>0</v>
      </c>
      <c r="J28" s="1555">
        <v>0</v>
      </c>
      <c r="K28" s="500">
        <v>0</v>
      </c>
      <c r="L28" s="1806"/>
    </row>
    <row r="29" spans="1:14" ht="32.25" customHeight="1" x14ac:dyDescent="0.3">
      <c r="A29" s="742"/>
      <c r="B29" s="513" t="s">
        <v>433</v>
      </c>
      <c r="C29" s="137">
        <v>637</v>
      </c>
      <c r="D29" s="859" t="s">
        <v>739</v>
      </c>
      <c r="E29" s="994">
        <v>0</v>
      </c>
      <c r="F29" s="943">
        <v>0</v>
      </c>
      <c r="G29" s="499">
        <v>0</v>
      </c>
      <c r="H29" s="1553">
        <v>0</v>
      </c>
      <c r="I29" s="499">
        <v>0</v>
      </c>
      <c r="J29" s="1553">
        <v>0</v>
      </c>
      <c r="K29" s="499">
        <v>0</v>
      </c>
      <c r="L29" s="1781"/>
    </row>
    <row r="30" spans="1:14" ht="17.399999999999999" customHeight="1" x14ac:dyDescent="0.3">
      <c r="A30" s="742"/>
      <c r="B30" s="513" t="s">
        <v>433</v>
      </c>
      <c r="C30" s="137">
        <v>651</v>
      </c>
      <c r="D30" s="743" t="s">
        <v>411</v>
      </c>
      <c r="E30" s="994">
        <v>0</v>
      </c>
      <c r="F30" s="943">
        <v>0</v>
      </c>
      <c r="G30" s="579">
        <v>0</v>
      </c>
      <c r="H30" s="1217">
        <v>0</v>
      </c>
      <c r="I30" s="579">
        <v>0</v>
      </c>
      <c r="J30" s="1217">
        <v>0</v>
      </c>
      <c r="K30" s="579">
        <v>0</v>
      </c>
      <c r="L30" s="1781"/>
    </row>
    <row r="31" spans="1:14" x14ac:dyDescent="0.3">
      <c r="A31" s="530" t="s">
        <v>63</v>
      </c>
      <c r="B31" s="2146" t="s">
        <v>64</v>
      </c>
      <c r="C31" s="2158"/>
      <c r="D31" s="2158"/>
      <c r="E31" s="1033">
        <f t="shared" ref="E31" si="36">SUM(E36:E36)</f>
        <v>6041.39</v>
      </c>
      <c r="F31" s="931">
        <f t="shared" ref="F31" si="37">SUM(F36:F36)</f>
        <v>1113.3399999999999</v>
      </c>
      <c r="G31" s="91">
        <f t="shared" ref="G31:J31" si="38">SUM(G32:G36)</f>
        <v>11270</v>
      </c>
      <c r="H31" s="820">
        <f t="shared" si="38"/>
        <v>11270</v>
      </c>
      <c r="I31" s="91">
        <f t="shared" si="38"/>
        <v>11270</v>
      </c>
      <c r="J31" s="820">
        <f t="shared" si="38"/>
        <v>11270</v>
      </c>
      <c r="K31" s="91">
        <f t="shared" ref="K31" si="39">SUM(K32:K36)</f>
        <v>9170</v>
      </c>
      <c r="L31" s="1807">
        <f t="shared" ref="L31" si="40">SUM(L32:L36)</f>
        <v>-2100</v>
      </c>
    </row>
    <row r="32" spans="1:14" ht="53.4" x14ac:dyDescent="0.3">
      <c r="A32" s="725"/>
      <c r="B32" s="726" t="s">
        <v>441</v>
      </c>
      <c r="C32" s="719">
        <v>637.64099999999996</v>
      </c>
      <c r="D32" s="859" t="s">
        <v>872</v>
      </c>
      <c r="E32" s="999">
        <v>0</v>
      </c>
      <c r="F32" s="930">
        <v>0</v>
      </c>
      <c r="G32" s="220">
        <v>810</v>
      </c>
      <c r="H32" s="783">
        <v>810</v>
      </c>
      <c r="I32" s="220">
        <v>810</v>
      </c>
      <c r="J32" s="783">
        <v>810</v>
      </c>
      <c r="K32" s="220">
        <v>810</v>
      </c>
      <c r="L32" s="1771"/>
    </row>
    <row r="33" spans="1:14" ht="55.5" customHeight="1" x14ac:dyDescent="0.3">
      <c r="A33" s="727"/>
      <c r="B33" s="726" t="s">
        <v>441</v>
      </c>
      <c r="C33" s="728" t="s">
        <v>693</v>
      </c>
      <c r="D33" s="434" t="s">
        <v>873</v>
      </c>
      <c r="E33" s="1037">
        <v>0</v>
      </c>
      <c r="F33" s="935">
        <v>0</v>
      </c>
      <c r="G33" s="376">
        <v>1300</v>
      </c>
      <c r="H33" s="1557">
        <v>1300</v>
      </c>
      <c r="I33" s="376">
        <v>1300</v>
      </c>
      <c r="J33" s="1557">
        <v>1300</v>
      </c>
      <c r="K33" s="376">
        <v>1300</v>
      </c>
      <c r="L33" s="1808"/>
    </row>
    <row r="34" spans="1:14" ht="32.25" customHeight="1" x14ac:dyDescent="0.3">
      <c r="A34" s="727"/>
      <c r="B34" s="726" t="s">
        <v>433</v>
      </c>
      <c r="C34" s="728" t="s">
        <v>847</v>
      </c>
      <c r="D34" s="434" t="s">
        <v>767</v>
      </c>
      <c r="E34" s="1037">
        <v>0</v>
      </c>
      <c r="F34" s="935">
        <v>0</v>
      </c>
      <c r="G34" s="249">
        <v>5800</v>
      </c>
      <c r="H34" s="827">
        <v>5800</v>
      </c>
      <c r="I34" s="249">
        <v>5800</v>
      </c>
      <c r="J34" s="827">
        <v>5800</v>
      </c>
      <c r="K34" s="249">
        <v>5800</v>
      </c>
      <c r="L34" s="1808"/>
      <c r="N34" s="904"/>
    </row>
    <row r="35" spans="1:14" s="110" customFormat="1" ht="27" x14ac:dyDescent="0.3">
      <c r="A35" s="1119"/>
      <c r="B35" s="1083" t="s">
        <v>682</v>
      </c>
      <c r="C35" s="1011" t="s">
        <v>711</v>
      </c>
      <c r="D35" s="1081" t="s">
        <v>687</v>
      </c>
      <c r="E35" s="1567">
        <v>0</v>
      </c>
      <c r="F35" s="1076">
        <v>0</v>
      </c>
      <c r="G35" s="1120">
        <v>2100</v>
      </c>
      <c r="H35" s="1079">
        <v>2100</v>
      </c>
      <c r="I35" s="1120">
        <v>2100</v>
      </c>
      <c r="J35" s="1079">
        <v>2100</v>
      </c>
      <c r="K35" s="1120">
        <v>0</v>
      </c>
      <c r="L35" s="1809">
        <v>-2100</v>
      </c>
    </row>
    <row r="36" spans="1:14" s="110" customFormat="1" ht="28.95" customHeight="1" x14ac:dyDescent="0.3">
      <c r="A36" s="565"/>
      <c r="B36" s="28" t="s">
        <v>441</v>
      </c>
      <c r="C36" s="40">
        <v>641</v>
      </c>
      <c r="D36" s="1137" t="s">
        <v>572</v>
      </c>
      <c r="E36" s="182">
        <v>6041.39</v>
      </c>
      <c r="F36" s="396">
        <v>1113.3399999999999</v>
      </c>
      <c r="G36" s="119">
        <v>1260</v>
      </c>
      <c r="H36" s="699">
        <v>1260</v>
      </c>
      <c r="I36" s="119">
        <v>1260</v>
      </c>
      <c r="J36" s="699">
        <v>1260</v>
      </c>
      <c r="K36" s="119">
        <v>1260</v>
      </c>
      <c r="L36" s="1743"/>
    </row>
    <row r="37" spans="1:14" ht="17.399999999999999" customHeight="1" x14ac:dyDescent="0.3">
      <c r="A37" s="530" t="s">
        <v>65</v>
      </c>
      <c r="B37" s="2146" t="s">
        <v>250</v>
      </c>
      <c r="C37" s="2158"/>
      <c r="D37" s="2158"/>
      <c r="E37" s="1002">
        <f t="shared" ref="E37" si="41">SUM(E38:E40)</f>
        <v>19672</v>
      </c>
      <c r="F37" s="936">
        <f t="shared" ref="F37" si="42">SUM(F38:F40)</f>
        <v>1556</v>
      </c>
      <c r="G37" s="94">
        <f t="shared" ref="G37:H37" si="43">SUM(G38:G40)</f>
        <v>0</v>
      </c>
      <c r="H37" s="755">
        <f t="shared" si="43"/>
        <v>0</v>
      </c>
      <c r="I37" s="94">
        <f t="shared" ref="I37" si="44">SUM(I38:I40)</f>
        <v>0</v>
      </c>
      <c r="J37" s="755">
        <f t="shared" ref="J37" si="45">SUM(J38:J40)</f>
        <v>0</v>
      </c>
      <c r="K37" s="94">
        <f t="shared" ref="K37" si="46">SUM(K38:K40)</f>
        <v>0</v>
      </c>
      <c r="L37" s="1810">
        <f t="shared" ref="L37" si="47">SUM(L38:L40)</f>
        <v>0</v>
      </c>
    </row>
    <row r="38" spans="1:14" ht="42.6" customHeight="1" x14ac:dyDescent="0.3">
      <c r="A38" s="637"/>
      <c r="B38" s="219" t="s">
        <v>432</v>
      </c>
      <c r="C38" s="301">
        <v>635</v>
      </c>
      <c r="D38" s="189" t="s">
        <v>269</v>
      </c>
      <c r="E38" s="1568">
        <v>18672</v>
      </c>
      <c r="F38" s="1558">
        <v>1556</v>
      </c>
      <c r="G38" s="1570">
        <v>0</v>
      </c>
      <c r="H38" s="1560">
        <v>0</v>
      </c>
      <c r="I38" s="1570">
        <v>0</v>
      </c>
      <c r="J38" s="1560">
        <v>0</v>
      </c>
      <c r="K38" s="1570">
        <v>0</v>
      </c>
      <c r="L38" s="1811"/>
    </row>
    <row r="39" spans="1:14" ht="30.75" customHeight="1" x14ac:dyDescent="0.3">
      <c r="A39" s="637"/>
      <c r="B39" s="219" t="s">
        <v>432</v>
      </c>
      <c r="C39" s="301">
        <v>642</v>
      </c>
      <c r="D39" s="601" t="s">
        <v>573</v>
      </c>
      <c r="E39" s="1568">
        <v>1000</v>
      </c>
      <c r="F39" s="1558">
        <v>0</v>
      </c>
      <c r="G39" s="1570">
        <v>0</v>
      </c>
      <c r="H39" s="1560">
        <v>0</v>
      </c>
      <c r="I39" s="1570">
        <v>0</v>
      </c>
      <c r="J39" s="1560">
        <v>0</v>
      </c>
      <c r="K39" s="1570">
        <v>0</v>
      </c>
      <c r="L39" s="1811"/>
    </row>
    <row r="40" spans="1:14" s="110" customFormat="1" ht="39" customHeight="1" x14ac:dyDescent="0.3">
      <c r="A40" s="637"/>
      <c r="B40" s="219" t="s">
        <v>432</v>
      </c>
      <c r="C40" s="287">
        <v>636</v>
      </c>
      <c r="D40" s="1137" t="s">
        <v>667</v>
      </c>
      <c r="E40" s="1314">
        <v>0</v>
      </c>
      <c r="F40" s="1297">
        <v>0</v>
      </c>
      <c r="G40" s="88">
        <v>0</v>
      </c>
      <c r="H40" s="848">
        <v>0</v>
      </c>
      <c r="I40" s="88">
        <v>0</v>
      </c>
      <c r="J40" s="848">
        <v>0</v>
      </c>
      <c r="K40" s="88">
        <v>0</v>
      </c>
      <c r="L40" s="1744"/>
    </row>
    <row r="41" spans="1:14" s="184" customFormat="1" ht="29.25" customHeight="1" x14ac:dyDescent="0.3">
      <c r="A41" s="638" t="s">
        <v>336</v>
      </c>
      <c r="B41" s="2206" t="s">
        <v>335</v>
      </c>
      <c r="C41" s="2207"/>
      <c r="D41" s="2207"/>
      <c r="E41" s="1569">
        <f t="shared" ref="E41:K41" si="48">SUM(E42)</f>
        <v>12130.44</v>
      </c>
      <c r="F41" s="1559">
        <f t="shared" si="48"/>
        <v>9008.8799999999992</v>
      </c>
      <c r="G41" s="308">
        <f t="shared" si="48"/>
        <v>8500</v>
      </c>
      <c r="H41" s="853">
        <f t="shared" si="48"/>
        <v>8500</v>
      </c>
      <c r="I41" s="308">
        <f t="shared" si="48"/>
        <v>8500</v>
      </c>
      <c r="J41" s="853">
        <f t="shared" si="48"/>
        <v>8500</v>
      </c>
      <c r="K41" s="308">
        <f t="shared" si="48"/>
        <v>8500</v>
      </c>
      <c r="L41" s="1812">
        <f>SUM(L42)</f>
        <v>0</v>
      </c>
    </row>
    <row r="42" spans="1:14" ht="31.5" customHeight="1" thickBot="1" x14ac:dyDescent="0.35">
      <c r="A42" s="1578"/>
      <c r="B42" s="536" t="s">
        <v>429</v>
      </c>
      <c r="C42" s="1579">
        <v>651</v>
      </c>
      <c r="D42" s="1498" t="s">
        <v>339</v>
      </c>
      <c r="E42" s="1018">
        <v>12130.44</v>
      </c>
      <c r="F42" s="939">
        <v>9008.8799999999992</v>
      </c>
      <c r="G42" s="598">
        <v>8500</v>
      </c>
      <c r="H42" s="1550">
        <v>8500</v>
      </c>
      <c r="I42" s="598">
        <v>8500</v>
      </c>
      <c r="J42" s="1550">
        <v>8500</v>
      </c>
      <c r="K42" s="598">
        <v>8500</v>
      </c>
      <c r="L42" s="1813"/>
    </row>
    <row r="43" spans="1:14" ht="15" thickTop="1" x14ac:dyDescent="0.3">
      <c r="A43" s="639"/>
      <c r="B43" s="44"/>
      <c r="C43" s="44"/>
      <c r="D43" s="44"/>
      <c r="E43" s="112"/>
      <c r="F43" s="112"/>
      <c r="G43" s="112"/>
      <c r="H43" s="464"/>
      <c r="I43" s="464"/>
      <c r="J43" s="464"/>
      <c r="K43" s="464"/>
      <c r="L43" s="464"/>
    </row>
    <row r="44" spans="1:14" s="110" customFormat="1" ht="18.600000000000001" thickBot="1" x14ac:dyDescent="0.4">
      <c r="A44" s="2209" t="s">
        <v>325</v>
      </c>
      <c r="B44" s="1973"/>
      <c r="C44" s="1973"/>
      <c r="D44" s="1973"/>
      <c r="E44" s="1974"/>
      <c r="F44" s="352"/>
      <c r="G44" s="352"/>
      <c r="H44" s="496"/>
      <c r="I44" s="496"/>
      <c r="J44" s="496"/>
      <c r="K44" s="496"/>
      <c r="L44" s="1814"/>
    </row>
    <row r="45" spans="1:14" ht="84.75" customHeight="1" thickTop="1" x14ac:dyDescent="0.3">
      <c r="A45" s="1981" t="s">
        <v>328</v>
      </c>
      <c r="B45" s="1975" t="s">
        <v>327</v>
      </c>
      <c r="C45" s="1976"/>
      <c r="D45" s="2036" t="s">
        <v>2</v>
      </c>
      <c r="E45" s="467" t="s">
        <v>468</v>
      </c>
      <c r="F45" s="1214" t="s">
        <v>795</v>
      </c>
      <c r="G45" s="468" t="s">
        <v>777</v>
      </c>
      <c r="H45" s="775" t="s">
        <v>782</v>
      </c>
      <c r="I45" s="468" t="s">
        <v>783</v>
      </c>
      <c r="J45" s="775" t="s">
        <v>828</v>
      </c>
      <c r="K45" s="900" t="s">
        <v>839</v>
      </c>
      <c r="L45" s="1699" t="s">
        <v>840</v>
      </c>
    </row>
    <row r="46" spans="1:14" ht="16.5" customHeight="1" thickBot="1" x14ac:dyDescent="0.35">
      <c r="A46" s="1982"/>
      <c r="B46" s="1977"/>
      <c r="C46" s="1978"/>
      <c r="D46" s="2007"/>
      <c r="E46" s="149" t="s">
        <v>4</v>
      </c>
      <c r="F46" s="843" t="s">
        <v>4</v>
      </c>
      <c r="G46" s="991" t="s">
        <v>4</v>
      </c>
      <c r="H46" s="784" t="s">
        <v>4</v>
      </c>
      <c r="I46" s="241" t="s">
        <v>4</v>
      </c>
      <c r="J46" s="784" t="s">
        <v>4</v>
      </c>
      <c r="K46" s="241" t="s">
        <v>4</v>
      </c>
      <c r="L46" s="1750" t="s">
        <v>4</v>
      </c>
    </row>
    <row r="47" spans="1:14" s="110" customFormat="1" ht="16.8" thickTop="1" thickBot="1" x14ac:dyDescent="0.35">
      <c r="A47" s="2171" t="s">
        <v>325</v>
      </c>
      <c r="B47" s="2172"/>
      <c r="C47" s="2172"/>
      <c r="D47" s="2172"/>
      <c r="E47" s="1016">
        <f>SUM(E48:E50,E63,E68)</f>
        <v>187732.58000000002</v>
      </c>
      <c r="F47" s="922">
        <f>SUM(F48:F50,F63,F68)</f>
        <v>43406.559999999998</v>
      </c>
      <c r="G47" s="150">
        <f t="shared" ref="G47:H47" si="49">SUM(G48:G50,G63,G68)</f>
        <v>352900</v>
      </c>
      <c r="H47" s="1326">
        <f t="shared" si="49"/>
        <v>302900</v>
      </c>
      <c r="I47" s="150">
        <f t="shared" ref="I47:L47" si="50">SUM(I48,I50,I63,I68)</f>
        <v>448100</v>
      </c>
      <c r="J47" s="1326">
        <f t="shared" si="50"/>
        <v>429140</v>
      </c>
      <c r="K47" s="150">
        <f t="shared" si="50"/>
        <v>412240</v>
      </c>
      <c r="L47" s="1751">
        <f t="shared" si="50"/>
        <v>-16900</v>
      </c>
    </row>
    <row r="48" spans="1:14" ht="29.25" customHeight="1" x14ac:dyDescent="0.3">
      <c r="A48" s="563" t="s">
        <v>55</v>
      </c>
      <c r="B48" s="2200" t="s">
        <v>56</v>
      </c>
      <c r="C48" s="2201"/>
      <c r="D48" s="2201"/>
      <c r="E48" s="169">
        <v>0</v>
      </c>
      <c r="F48" s="959">
        <v>0</v>
      </c>
      <c r="G48" s="85">
        <v>0</v>
      </c>
      <c r="H48" s="1551">
        <v>0</v>
      </c>
      <c r="I48" s="1565">
        <f t="shared" ref="I48:L48" si="51">SUM(I49)</f>
        <v>10200</v>
      </c>
      <c r="J48" s="1551">
        <f t="shared" si="51"/>
        <v>8200</v>
      </c>
      <c r="K48" s="1565">
        <f t="shared" si="51"/>
        <v>8200</v>
      </c>
      <c r="L48" s="1815">
        <f t="shared" si="51"/>
        <v>0</v>
      </c>
    </row>
    <row r="49" spans="1:13" s="864" customFormat="1" ht="23.25" customHeight="1" x14ac:dyDescent="0.3">
      <c r="A49" s="917"/>
      <c r="B49" s="28" t="s">
        <v>441</v>
      </c>
      <c r="C49" s="108">
        <v>713</v>
      </c>
      <c r="D49" s="129" t="s">
        <v>789</v>
      </c>
      <c r="E49" s="1562">
        <v>0</v>
      </c>
      <c r="F49" s="923">
        <v>0</v>
      </c>
      <c r="G49" s="918">
        <v>0</v>
      </c>
      <c r="H49" s="1552">
        <v>0</v>
      </c>
      <c r="I49" s="918">
        <v>10200</v>
      </c>
      <c r="J49" s="1552">
        <v>8200</v>
      </c>
      <c r="K49" s="918">
        <v>8200</v>
      </c>
      <c r="L49" s="1816"/>
    </row>
    <row r="50" spans="1:13" x14ac:dyDescent="0.3">
      <c r="A50" s="568" t="s">
        <v>61</v>
      </c>
      <c r="B50" s="2045" t="s">
        <v>62</v>
      </c>
      <c r="C50" s="2208"/>
      <c r="D50" s="2208"/>
      <c r="E50" s="1040">
        <f t="shared" ref="E50" si="52">SUM(E51:E62)</f>
        <v>186587.18000000002</v>
      </c>
      <c r="F50" s="924">
        <f t="shared" ref="F50" si="53">SUM(F51:F62)</f>
        <v>43406.559999999998</v>
      </c>
      <c r="G50" s="502">
        <f>SUM(G51:G62)</f>
        <v>297000</v>
      </c>
      <c r="H50" s="1469">
        <f>SUM(H51:H62)</f>
        <v>297000</v>
      </c>
      <c r="I50" s="502">
        <f>SUM(I51:I62)</f>
        <v>432000</v>
      </c>
      <c r="J50" s="1469">
        <f>SUM(J51:J62)</f>
        <v>415040</v>
      </c>
      <c r="K50" s="502">
        <f>SUM(K51:K62)</f>
        <v>396040</v>
      </c>
      <c r="L50" s="1779">
        <f t="shared" ref="L50" si="54">SUM(L51:L62)</f>
        <v>-19000</v>
      </c>
      <c r="M50" s="1"/>
    </row>
    <row r="51" spans="1:13" ht="66" customHeight="1" x14ac:dyDescent="0.3">
      <c r="A51" s="590"/>
      <c r="B51" s="28" t="s">
        <v>441</v>
      </c>
      <c r="C51" s="29">
        <v>716</v>
      </c>
      <c r="D51" s="141" t="s">
        <v>598</v>
      </c>
      <c r="E51" s="1563">
        <v>0</v>
      </c>
      <c r="F51" s="926">
        <v>0</v>
      </c>
      <c r="G51" s="499">
        <v>0</v>
      </c>
      <c r="H51" s="1553">
        <v>0</v>
      </c>
      <c r="I51" s="499">
        <v>0</v>
      </c>
      <c r="J51" s="1553">
        <v>0</v>
      </c>
      <c r="K51" s="499">
        <v>0</v>
      </c>
      <c r="L51" s="1805"/>
    </row>
    <row r="52" spans="1:13" s="864" customFormat="1" ht="66" customHeight="1" x14ac:dyDescent="0.3">
      <c r="A52" s="1100"/>
      <c r="B52" s="1083" t="s">
        <v>441</v>
      </c>
      <c r="C52" s="1101">
        <v>711</v>
      </c>
      <c r="D52" s="1084" t="s">
        <v>815</v>
      </c>
      <c r="E52" s="1564">
        <v>1</v>
      </c>
      <c r="F52" s="1103">
        <v>38218.559999999998</v>
      </c>
      <c r="G52" s="1102">
        <v>50000</v>
      </c>
      <c r="H52" s="1554">
        <v>50000</v>
      </c>
      <c r="I52" s="1102">
        <v>50000</v>
      </c>
      <c r="J52" s="1554">
        <v>50000</v>
      </c>
      <c r="K52" s="1102">
        <v>31000</v>
      </c>
      <c r="L52" s="1817">
        <v>-19000</v>
      </c>
    </row>
    <row r="53" spans="1:13" s="864" customFormat="1" ht="70.5" customHeight="1" x14ac:dyDescent="0.3">
      <c r="A53" s="919"/>
      <c r="B53" s="28" t="s">
        <v>433</v>
      </c>
      <c r="C53" s="29">
        <v>716</v>
      </c>
      <c r="D53" s="76" t="s">
        <v>797</v>
      </c>
      <c r="E53" s="1563">
        <v>0</v>
      </c>
      <c r="F53" s="926">
        <v>0</v>
      </c>
      <c r="G53" s="500">
        <v>14740</v>
      </c>
      <c r="H53" s="1555">
        <v>14740</v>
      </c>
      <c r="I53" s="500">
        <v>14740</v>
      </c>
      <c r="J53" s="1555">
        <v>17740</v>
      </c>
      <c r="K53" s="500">
        <v>17740</v>
      </c>
      <c r="L53" s="1806"/>
    </row>
    <row r="54" spans="1:13" s="864" customFormat="1" ht="42.75" customHeight="1" x14ac:dyDescent="0.3">
      <c r="A54" s="919"/>
      <c r="B54" s="28" t="s">
        <v>433</v>
      </c>
      <c r="C54" s="29">
        <v>716</v>
      </c>
      <c r="D54" s="43" t="s">
        <v>829</v>
      </c>
      <c r="E54" s="1563">
        <v>0</v>
      </c>
      <c r="F54" s="926">
        <v>0</v>
      </c>
      <c r="G54" s="500">
        <v>0</v>
      </c>
      <c r="H54" s="1555">
        <v>0</v>
      </c>
      <c r="I54" s="500">
        <v>0</v>
      </c>
      <c r="J54" s="1555">
        <v>11300</v>
      </c>
      <c r="K54" s="500">
        <v>11300</v>
      </c>
      <c r="L54" s="1806"/>
    </row>
    <row r="55" spans="1:13" s="864" customFormat="1" ht="54" customHeight="1" x14ac:dyDescent="0.3">
      <c r="A55" s="919"/>
      <c r="B55" s="28" t="s">
        <v>434</v>
      </c>
      <c r="C55" s="920" t="s">
        <v>680</v>
      </c>
      <c r="D55" s="141" t="s">
        <v>768</v>
      </c>
      <c r="E55" s="1563">
        <v>0</v>
      </c>
      <c r="F55" s="926">
        <v>4000</v>
      </c>
      <c r="G55" s="500">
        <v>0</v>
      </c>
      <c r="H55" s="1555">
        <v>0</v>
      </c>
      <c r="I55" s="500">
        <v>35000</v>
      </c>
      <c r="J55" s="1555">
        <v>9000</v>
      </c>
      <c r="K55" s="500">
        <v>9000</v>
      </c>
      <c r="L55" s="1806"/>
    </row>
    <row r="56" spans="1:13" ht="80.25" customHeight="1" x14ac:dyDescent="0.3">
      <c r="A56" s="753"/>
      <c r="B56" s="726" t="s">
        <v>441</v>
      </c>
      <c r="C56" s="137" t="s">
        <v>620</v>
      </c>
      <c r="D56" s="135" t="s">
        <v>725</v>
      </c>
      <c r="E56" s="1031">
        <v>0</v>
      </c>
      <c r="F56" s="927">
        <v>0</v>
      </c>
      <c r="G56" s="220">
        <v>0</v>
      </c>
      <c r="H56" s="783">
        <v>0</v>
      </c>
      <c r="I56" s="220">
        <v>0</v>
      </c>
      <c r="J56" s="783">
        <v>0</v>
      </c>
      <c r="K56" s="220">
        <v>0</v>
      </c>
      <c r="L56" s="1811"/>
    </row>
    <row r="57" spans="1:13" ht="40.200000000000003" customHeight="1" x14ac:dyDescent="0.3">
      <c r="A57" s="2380"/>
      <c r="B57" s="1083" t="s">
        <v>441</v>
      </c>
      <c r="C57" s="1011">
        <v>717</v>
      </c>
      <c r="D57" s="1074" t="s">
        <v>442</v>
      </c>
      <c r="E57" s="1882">
        <v>175407.98</v>
      </c>
      <c r="F57" s="1080">
        <v>0</v>
      </c>
      <c r="G57" s="1120">
        <v>180000</v>
      </c>
      <c r="H57" s="1079">
        <v>180000</v>
      </c>
      <c r="I57" s="1120">
        <v>280000</v>
      </c>
      <c r="J57" s="1079">
        <v>280000</v>
      </c>
      <c r="K57" s="1120">
        <v>275000</v>
      </c>
      <c r="L57" s="2381">
        <v>-5000</v>
      </c>
    </row>
    <row r="58" spans="1:13" s="864" customFormat="1" ht="82.5" customHeight="1" x14ac:dyDescent="0.3">
      <c r="A58" s="587"/>
      <c r="B58" s="28" t="s">
        <v>441</v>
      </c>
      <c r="C58" s="40" t="s">
        <v>569</v>
      </c>
      <c r="D58" s="76" t="s">
        <v>571</v>
      </c>
      <c r="E58" s="1032">
        <v>0</v>
      </c>
      <c r="F58" s="928">
        <v>0</v>
      </c>
      <c r="G58" s="92">
        <v>7260</v>
      </c>
      <c r="H58" s="819">
        <v>7260</v>
      </c>
      <c r="I58" s="92">
        <v>7260</v>
      </c>
      <c r="J58" s="819">
        <v>0</v>
      </c>
      <c r="K58" s="92">
        <v>0</v>
      </c>
      <c r="L58" s="1818"/>
    </row>
    <row r="59" spans="1:13" s="864" customFormat="1" ht="54" customHeight="1" x14ac:dyDescent="0.3">
      <c r="A59" s="2380"/>
      <c r="B59" s="1083" t="s">
        <v>441</v>
      </c>
      <c r="C59" s="1059" t="s">
        <v>570</v>
      </c>
      <c r="D59" s="1074" t="s">
        <v>769</v>
      </c>
      <c r="E59" s="1567">
        <v>1380</v>
      </c>
      <c r="F59" s="1076">
        <v>1188</v>
      </c>
      <c r="G59" s="1120">
        <v>37000</v>
      </c>
      <c r="H59" s="1079">
        <v>37000</v>
      </c>
      <c r="I59" s="1120">
        <v>37000</v>
      </c>
      <c r="J59" s="1079">
        <v>37000</v>
      </c>
      <c r="K59" s="1120">
        <v>42000</v>
      </c>
      <c r="L59" s="1809">
        <v>5000</v>
      </c>
    </row>
    <row r="60" spans="1:13" s="864" customFormat="1" ht="42.75" customHeight="1" x14ac:dyDescent="0.3">
      <c r="A60" s="587"/>
      <c r="B60" s="28" t="s">
        <v>441</v>
      </c>
      <c r="C60" s="40" t="s">
        <v>627</v>
      </c>
      <c r="D60" s="76" t="s">
        <v>800</v>
      </c>
      <c r="E60" s="997">
        <v>0</v>
      </c>
      <c r="F60" s="929">
        <v>0</v>
      </c>
      <c r="G60" s="95">
        <v>5000</v>
      </c>
      <c r="H60" s="1556">
        <v>5000</v>
      </c>
      <c r="I60" s="95">
        <v>5000</v>
      </c>
      <c r="J60" s="1556">
        <v>7000</v>
      </c>
      <c r="K60" s="95">
        <v>7000</v>
      </c>
      <c r="L60" s="1819"/>
    </row>
    <row r="61" spans="1:13" ht="27.6" customHeight="1" x14ac:dyDescent="0.3">
      <c r="A61" s="587"/>
      <c r="B61" s="28" t="s">
        <v>441</v>
      </c>
      <c r="C61" s="40" t="s">
        <v>568</v>
      </c>
      <c r="D61" s="76" t="s">
        <v>372</v>
      </c>
      <c r="E61" s="1031">
        <v>9798.2000000000007</v>
      </c>
      <c r="F61" s="927">
        <v>0</v>
      </c>
      <c r="G61" s="228">
        <v>0</v>
      </c>
      <c r="H61" s="821">
        <v>0</v>
      </c>
      <c r="I61" s="228">
        <v>0</v>
      </c>
      <c r="J61" s="821">
        <v>0</v>
      </c>
      <c r="K61" s="228">
        <v>0</v>
      </c>
      <c r="L61" s="1811"/>
    </row>
    <row r="62" spans="1:13" ht="39" customHeight="1" x14ac:dyDescent="0.3">
      <c r="A62" s="730"/>
      <c r="B62" s="726" t="s">
        <v>441</v>
      </c>
      <c r="C62" s="780" t="s">
        <v>620</v>
      </c>
      <c r="D62" s="135" t="s">
        <v>766</v>
      </c>
      <c r="E62" s="999">
        <v>0</v>
      </c>
      <c r="F62" s="930">
        <v>0</v>
      </c>
      <c r="G62" s="220">
        <v>3000</v>
      </c>
      <c r="H62" s="783">
        <v>3000</v>
      </c>
      <c r="I62" s="220">
        <v>3000</v>
      </c>
      <c r="J62" s="783">
        <v>3000</v>
      </c>
      <c r="K62" s="220">
        <v>3000</v>
      </c>
      <c r="L62" s="1771"/>
    </row>
    <row r="63" spans="1:13" ht="17.399999999999999" customHeight="1" x14ac:dyDescent="0.3">
      <c r="A63" s="530" t="s">
        <v>63</v>
      </c>
      <c r="B63" s="2146" t="s">
        <v>64</v>
      </c>
      <c r="C63" s="2158"/>
      <c r="D63" s="2158"/>
      <c r="E63" s="1033">
        <f>SUM(E65:E67)</f>
        <v>0</v>
      </c>
      <c r="F63" s="931">
        <f>SUM(F65:F67)</f>
        <v>0</v>
      </c>
      <c r="G63" s="91">
        <f>SUM(G64:G67)</f>
        <v>5900</v>
      </c>
      <c r="H63" s="820">
        <f>SUM(H64:H67)</f>
        <v>5900</v>
      </c>
      <c r="I63" s="91">
        <f>SUM(I64:I67)</f>
        <v>5900</v>
      </c>
      <c r="J63" s="820">
        <f>SUM(J64:J67)</f>
        <v>5900</v>
      </c>
      <c r="K63" s="91">
        <f>SUM(K64:K67)</f>
        <v>8000</v>
      </c>
      <c r="L63" s="1807">
        <v>2100</v>
      </c>
    </row>
    <row r="64" spans="1:13" ht="29.25" customHeight="1" x14ac:dyDescent="0.3">
      <c r="A64" s="629"/>
      <c r="B64" s="683" t="s">
        <v>463</v>
      </c>
      <c r="C64" s="646">
        <v>716.71699999999998</v>
      </c>
      <c r="D64" s="684" t="s">
        <v>700</v>
      </c>
      <c r="E64" s="1023">
        <v>0</v>
      </c>
      <c r="F64" s="1334">
        <v>0</v>
      </c>
      <c r="G64" s="494">
        <v>0</v>
      </c>
      <c r="H64" s="1334">
        <v>0</v>
      </c>
      <c r="I64" s="494">
        <v>0</v>
      </c>
      <c r="J64" s="1334">
        <v>0</v>
      </c>
      <c r="K64" s="494">
        <v>0</v>
      </c>
      <c r="L64" s="1740"/>
    </row>
    <row r="65" spans="1:12" ht="30" customHeight="1" x14ac:dyDescent="0.3">
      <c r="A65" s="793"/>
      <c r="B65" s="683" t="s">
        <v>463</v>
      </c>
      <c r="C65" s="646">
        <v>716</v>
      </c>
      <c r="D65" s="684" t="s">
        <v>692</v>
      </c>
      <c r="E65" s="465">
        <v>0</v>
      </c>
      <c r="F65" s="1331">
        <v>0</v>
      </c>
      <c r="G65" s="501">
        <v>0</v>
      </c>
      <c r="H65" s="1331">
        <v>0</v>
      </c>
      <c r="I65" s="501">
        <v>0</v>
      </c>
      <c r="J65" s="1331">
        <v>0</v>
      </c>
      <c r="K65" s="501">
        <v>0</v>
      </c>
      <c r="L65" s="1755"/>
    </row>
    <row r="66" spans="1:12" s="110" customFormat="1" ht="55.5" customHeight="1" x14ac:dyDescent="0.3">
      <c r="A66" s="1004"/>
      <c r="B66" s="1060" t="s">
        <v>463</v>
      </c>
      <c r="C66" s="1115">
        <v>717</v>
      </c>
      <c r="D66" s="1116" t="s">
        <v>728</v>
      </c>
      <c r="E66" s="1313">
        <v>0</v>
      </c>
      <c r="F66" s="1335">
        <v>0</v>
      </c>
      <c r="G66" s="1058">
        <v>5400</v>
      </c>
      <c r="H66" s="1335">
        <v>5400</v>
      </c>
      <c r="I66" s="1058">
        <v>5400</v>
      </c>
      <c r="J66" s="1335">
        <v>5400</v>
      </c>
      <c r="K66" s="1058">
        <v>7500</v>
      </c>
      <c r="L66" s="1783">
        <v>2100</v>
      </c>
    </row>
    <row r="67" spans="1:12" ht="21" customHeight="1" x14ac:dyDescent="0.3">
      <c r="A67" s="727"/>
      <c r="B67" s="726" t="s">
        <v>441</v>
      </c>
      <c r="C67" s="728">
        <v>716</v>
      </c>
      <c r="D67" s="434" t="s">
        <v>681</v>
      </c>
      <c r="E67" s="1037">
        <v>0</v>
      </c>
      <c r="F67" s="935">
        <v>0</v>
      </c>
      <c r="G67" s="249">
        <v>500</v>
      </c>
      <c r="H67" s="827">
        <v>500</v>
      </c>
      <c r="I67" s="249">
        <v>500</v>
      </c>
      <c r="J67" s="827">
        <v>500</v>
      </c>
      <c r="K67" s="249">
        <v>500</v>
      </c>
      <c r="L67" s="1808"/>
    </row>
    <row r="68" spans="1:12" ht="16.2" customHeight="1" x14ac:dyDescent="0.3">
      <c r="A68" s="530" t="s">
        <v>65</v>
      </c>
      <c r="B68" s="2146" t="s">
        <v>250</v>
      </c>
      <c r="C68" s="2158"/>
      <c r="D68" s="2158"/>
      <c r="E68" s="1002">
        <f t="shared" ref="E68" si="55">SUM(E73:E73)</f>
        <v>1145.4000000000001</v>
      </c>
      <c r="F68" s="936">
        <f t="shared" ref="F68" si="56">SUM(F73:F73)</f>
        <v>0</v>
      </c>
      <c r="G68" s="94">
        <f t="shared" ref="G68:J68" si="57">SUM(G69:G73)</f>
        <v>50000</v>
      </c>
      <c r="H68" s="755">
        <f t="shared" si="57"/>
        <v>0</v>
      </c>
      <c r="I68" s="94">
        <f t="shared" si="57"/>
        <v>0</v>
      </c>
      <c r="J68" s="755">
        <f t="shared" si="57"/>
        <v>0</v>
      </c>
      <c r="K68" s="94">
        <f t="shared" ref="K68" si="58">SUM(K69:K73)</f>
        <v>0</v>
      </c>
      <c r="L68" s="1810">
        <f t="shared" ref="L68" si="59">SUM(L69:L73)</f>
        <v>0</v>
      </c>
    </row>
    <row r="69" spans="1:12" ht="29.25" customHeight="1" x14ac:dyDescent="0.3">
      <c r="A69" s="640"/>
      <c r="B69" s="453" t="s">
        <v>432</v>
      </c>
      <c r="C69" s="621" t="s">
        <v>694</v>
      </c>
      <c r="D69" s="622" t="s">
        <v>695</v>
      </c>
      <c r="E69" s="729">
        <v>0</v>
      </c>
      <c r="F69" s="937">
        <v>0</v>
      </c>
      <c r="G69" s="376">
        <v>0</v>
      </c>
      <c r="H69" s="1557">
        <v>0</v>
      </c>
      <c r="I69" s="376">
        <v>0</v>
      </c>
      <c r="J69" s="1557">
        <v>0</v>
      </c>
      <c r="K69" s="376">
        <v>0</v>
      </c>
      <c r="L69" s="1820"/>
    </row>
    <row r="70" spans="1:12" ht="31.5" customHeight="1" x14ac:dyDescent="0.3">
      <c r="A70" s="640"/>
      <c r="B70" s="453" t="s">
        <v>432</v>
      </c>
      <c r="C70" s="621" t="s">
        <v>600</v>
      </c>
      <c r="D70" s="622" t="s">
        <v>601</v>
      </c>
      <c r="E70" s="729">
        <v>0</v>
      </c>
      <c r="F70" s="937">
        <v>0</v>
      </c>
      <c r="G70" s="376">
        <v>0</v>
      </c>
      <c r="H70" s="1557">
        <v>0</v>
      </c>
      <c r="I70" s="376">
        <v>0</v>
      </c>
      <c r="J70" s="1557">
        <v>0</v>
      </c>
      <c r="K70" s="376">
        <v>0</v>
      </c>
      <c r="L70" s="1820"/>
    </row>
    <row r="71" spans="1:12" ht="40.5" customHeight="1" x14ac:dyDescent="0.3">
      <c r="A71" s="640"/>
      <c r="B71" s="453" t="s">
        <v>432</v>
      </c>
      <c r="C71" s="621" t="s">
        <v>600</v>
      </c>
      <c r="D71" s="622" t="s">
        <v>730</v>
      </c>
      <c r="E71" s="729">
        <v>0</v>
      </c>
      <c r="F71" s="937">
        <v>0</v>
      </c>
      <c r="G71" s="376">
        <v>50000</v>
      </c>
      <c r="H71" s="1557">
        <v>0</v>
      </c>
      <c r="I71" s="376">
        <v>0</v>
      </c>
      <c r="J71" s="1557">
        <v>0</v>
      </c>
      <c r="K71" s="376">
        <v>0</v>
      </c>
      <c r="L71" s="1820"/>
    </row>
    <row r="72" spans="1:12" ht="26.25" customHeight="1" x14ac:dyDescent="0.3">
      <c r="A72" s="640"/>
      <c r="B72" s="453" t="s">
        <v>432</v>
      </c>
      <c r="C72" s="648" t="s">
        <v>628</v>
      </c>
      <c r="D72" s="622" t="s">
        <v>729</v>
      </c>
      <c r="E72" s="729">
        <v>0</v>
      </c>
      <c r="F72" s="937">
        <v>0</v>
      </c>
      <c r="G72" s="376">
        <v>0</v>
      </c>
      <c r="H72" s="1557">
        <v>0</v>
      </c>
      <c r="I72" s="376">
        <v>0</v>
      </c>
      <c r="J72" s="1557">
        <v>0</v>
      </c>
      <c r="K72" s="376">
        <v>0</v>
      </c>
      <c r="L72" s="1820"/>
    </row>
    <row r="73" spans="1:12" ht="20.25" customHeight="1" thickBot="1" x14ac:dyDescent="0.35">
      <c r="A73" s="1581"/>
      <c r="B73" s="766" t="s">
        <v>432</v>
      </c>
      <c r="C73" s="1582">
        <v>717</v>
      </c>
      <c r="D73" s="600" t="s">
        <v>396</v>
      </c>
      <c r="E73" s="768">
        <v>1145.4000000000001</v>
      </c>
      <c r="F73" s="1583">
        <v>0</v>
      </c>
      <c r="G73" s="769">
        <v>0</v>
      </c>
      <c r="H73" s="1584">
        <v>0</v>
      </c>
      <c r="I73" s="769">
        <v>0</v>
      </c>
      <c r="J73" s="1584">
        <v>0</v>
      </c>
      <c r="K73" s="769">
        <v>0</v>
      </c>
      <c r="L73" s="1821"/>
    </row>
    <row r="74" spans="1:12" ht="16.95" customHeight="1" thickTop="1" x14ac:dyDescent="0.3">
      <c r="A74" s="377"/>
      <c r="B74" s="378"/>
      <c r="C74" s="379"/>
      <c r="D74" s="380"/>
      <c r="E74" s="381"/>
      <c r="F74" s="478"/>
      <c r="G74" s="478"/>
      <c r="H74" s="381"/>
      <c r="I74" s="381"/>
      <c r="J74" s="381"/>
      <c r="K74" s="381"/>
      <c r="L74" s="381"/>
    </row>
    <row r="75" spans="1:12" s="110" customFormat="1" ht="18.600000000000001" thickBot="1" x14ac:dyDescent="0.4">
      <c r="A75" s="1972" t="s">
        <v>330</v>
      </c>
      <c r="B75" s="1973"/>
      <c r="C75" s="1973"/>
      <c r="D75" s="1973"/>
      <c r="E75" s="1974"/>
      <c r="F75" s="352"/>
      <c r="G75" s="352"/>
      <c r="H75" s="496"/>
      <c r="I75" s="496"/>
      <c r="J75" s="496"/>
      <c r="K75" s="496"/>
      <c r="L75" s="496"/>
    </row>
    <row r="76" spans="1:12" ht="81.75" customHeight="1" thickTop="1" x14ac:dyDescent="0.3">
      <c r="A76" s="1981" t="s">
        <v>328</v>
      </c>
      <c r="B76" s="1975" t="s">
        <v>327</v>
      </c>
      <c r="C76" s="1976"/>
      <c r="D76" s="2036" t="s">
        <v>2</v>
      </c>
      <c r="E76" s="467" t="s">
        <v>467</v>
      </c>
      <c r="F76" s="1214" t="s">
        <v>795</v>
      </c>
      <c r="G76" s="468" t="s">
        <v>777</v>
      </c>
      <c r="H76" s="775" t="s">
        <v>782</v>
      </c>
      <c r="I76" s="468" t="s">
        <v>783</v>
      </c>
      <c r="J76" s="775" t="s">
        <v>828</v>
      </c>
      <c r="K76" s="900" t="s">
        <v>839</v>
      </c>
      <c r="L76" s="1699" t="s">
        <v>840</v>
      </c>
    </row>
    <row r="77" spans="1:12" ht="15" thickBot="1" x14ac:dyDescent="0.35">
      <c r="A77" s="1982"/>
      <c r="B77" s="1977"/>
      <c r="C77" s="1978"/>
      <c r="D77" s="2007"/>
      <c r="E77" s="149" t="s">
        <v>4</v>
      </c>
      <c r="F77" s="843" t="s">
        <v>4</v>
      </c>
      <c r="G77" s="241" t="s">
        <v>4</v>
      </c>
      <c r="H77" s="784" t="s">
        <v>4</v>
      </c>
      <c r="I77" s="241" t="s">
        <v>365</v>
      </c>
      <c r="J77" s="784"/>
      <c r="K77" s="241"/>
      <c r="L77" s="1750" t="s">
        <v>4</v>
      </c>
    </row>
    <row r="78" spans="1:12" s="110" customFormat="1" ht="16.8" thickTop="1" thickBot="1" x14ac:dyDescent="0.35">
      <c r="A78" s="2171" t="s">
        <v>330</v>
      </c>
      <c r="B78" s="2172"/>
      <c r="C78" s="2172"/>
      <c r="D78" s="2172"/>
      <c r="E78" s="1016">
        <f t="shared" ref="E78:L78" si="60">SUM(E79)</f>
        <v>77593.02</v>
      </c>
      <c r="F78" s="922">
        <f t="shared" si="60"/>
        <v>80064.06</v>
      </c>
      <c r="G78" s="150">
        <f t="shared" si="60"/>
        <v>81000</v>
      </c>
      <c r="H78" s="1326">
        <f t="shared" si="60"/>
        <v>81000</v>
      </c>
      <c r="I78" s="150">
        <f t="shared" si="60"/>
        <v>81000</v>
      </c>
      <c r="J78" s="1326">
        <f t="shared" si="60"/>
        <v>81000</v>
      </c>
      <c r="K78" s="150">
        <f t="shared" si="60"/>
        <v>81000</v>
      </c>
      <c r="L78" s="1751">
        <f t="shared" si="60"/>
        <v>0</v>
      </c>
    </row>
    <row r="79" spans="1:12" x14ac:dyDescent="0.3">
      <c r="A79" s="641" t="s">
        <v>61</v>
      </c>
      <c r="B79" s="2204" t="s">
        <v>66</v>
      </c>
      <c r="C79" s="2205"/>
      <c r="D79" s="2205"/>
      <c r="E79" s="1017">
        <f t="shared" ref="E79:L79" si="61">SUM(E80:E80)</f>
        <v>77593.02</v>
      </c>
      <c r="F79" s="938">
        <f t="shared" si="61"/>
        <v>80064.06</v>
      </c>
      <c r="G79" s="504">
        <f t="shared" si="61"/>
        <v>81000</v>
      </c>
      <c r="H79" s="1548">
        <f t="shared" si="61"/>
        <v>81000</v>
      </c>
      <c r="I79" s="504">
        <f t="shared" si="61"/>
        <v>81000</v>
      </c>
      <c r="J79" s="1548">
        <f t="shared" si="61"/>
        <v>81000</v>
      </c>
      <c r="K79" s="504">
        <f t="shared" si="61"/>
        <v>81000</v>
      </c>
      <c r="L79" s="1822">
        <f t="shared" si="61"/>
        <v>0</v>
      </c>
    </row>
    <row r="80" spans="1:12" s="184" customFormat="1" ht="17.25" customHeight="1" thickBot="1" x14ac:dyDescent="0.35">
      <c r="A80" s="642"/>
      <c r="B80" s="536" t="s">
        <v>429</v>
      </c>
      <c r="C80" s="577">
        <v>821</v>
      </c>
      <c r="D80" s="643" t="s">
        <v>407</v>
      </c>
      <c r="E80" s="1018">
        <v>77593.02</v>
      </c>
      <c r="F80" s="939">
        <v>80064.06</v>
      </c>
      <c r="G80" s="598">
        <v>81000</v>
      </c>
      <c r="H80" s="1550">
        <v>81000</v>
      </c>
      <c r="I80" s="598">
        <v>81000</v>
      </c>
      <c r="J80" s="1550">
        <v>81000</v>
      </c>
      <c r="K80" s="598">
        <v>81000</v>
      </c>
      <c r="L80" s="1813"/>
    </row>
    <row r="81" spans="1:12" ht="15" thickTop="1" x14ac:dyDescent="0.3">
      <c r="D81" s="304"/>
      <c r="F81" s="470"/>
    </row>
    <row r="82" spans="1:12" ht="18.600000000000001" thickBot="1" x14ac:dyDescent="0.4">
      <c r="A82" s="1972" t="s">
        <v>330</v>
      </c>
      <c r="B82" s="1973"/>
      <c r="C82" s="1973"/>
      <c r="D82" s="1973"/>
      <c r="E82" s="1974"/>
      <c r="F82" s="352"/>
      <c r="G82" s="352"/>
      <c r="H82" s="496"/>
      <c r="I82" s="496"/>
      <c r="J82" s="496"/>
      <c r="K82" s="496"/>
      <c r="L82" s="496"/>
    </row>
    <row r="83" spans="1:12" ht="78.75" customHeight="1" thickTop="1" x14ac:dyDescent="0.3">
      <c r="A83" s="1981" t="s">
        <v>328</v>
      </c>
      <c r="B83" s="1975" t="s">
        <v>327</v>
      </c>
      <c r="C83" s="1976"/>
      <c r="D83" s="2036" t="s">
        <v>2</v>
      </c>
      <c r="E83" s="467" t="s">
        <v>472</v>
      </c>
      <c r="F83" s="1214" t="s">
        <v>795</v>
      </c>
      <c r="G83" s="468" t="s">
        <v>777</v>
      </c>
      <c r="H83" s="775" t="s">
        <v>782</v>
      </c>
      <c r="I83" s="468" t="s">
        <v>783</v>
      </c>
      <c r="J83" s="775" t="s">
        <v>828</v>
      </c>
      <c r="K83" s="900" t="s">
        <v>839</v>
      </c>
      <c r="L83" s="1699" t="s">
        <v>840</v>
      </c>
    </row>
    <row r="84" spans="1:12" ht="19.5" customHeight="1" thickBot="1" x14ac:dyDescent="0.35">
      <c r="A84" s="1982"/>
      <c r="B84" s="1977"/>
      <c r="C84" s="1978"/>
      <c r="D84" s="2007"/>
      <c r="E84" s="149" t="s">
        <v>4</v>
      </c>
      <c r="F84" s="843" t="s">
        <v>4</v>
      </c>
      <c r="G84" s="241" t="s">
        <v>4</v>
      </c>
      <c r="H84" s="784" t="s">
        <v>4</v>
      </c>
      <c r="I84" s="241" t="s">
        <v>4</v>
      </c>
      <c r="J84" s="784" t="s">
        <v>4</v>
      </c>
      <c r="K84" s="241" t="s">
        <v>4</v>
      </c>
      <c r="L84" s="1750" t="s">
        <v>4</v>
      </c>
    </row>
    <row r="85" spans="1:12" ht="16.8" thickTop="1" thickBot="1" x14ac:dyDescent="0.35">
      <c r="A85" s="2171" t="s">
        <v>330</v>
      </c>
      <c r="B85" s="2172"/>
      <c r="C85" s="2172"/>
      <c r="D85" s="2172"/>
      <c r="E85" s="1016">
        <f t="shared" ref="E85:L85" si="62">SUM(E86)</f>
        <v>0</v>
      </c>
      <c r="F85" s="922">
        <f t="shared" si="62"/>
        <v>0</v>
      </c>
      <c r="G85" s="150">
        <f t="shared" si="62"/>
        <v>0</v>
      </c>
      <c r="H85" s="1326">
        <f t="shared" si="62"/>
        <v>0</v>
      </c>
      <c r="I85" s="1561">
        <f t="shared" si="62"/>
        <v>0</v>
      </c>
      <c r="J85" s="1549">
        <f t="shared" si="62"/>
        <v>0</v>
      </c>
      <c r="K85" s="1561">
        <f t="shared" si="62"/>
        <v>0</v>
      </c>
      <c r="L85" s="1751">
        <f t="shared" si="62"/>
        <v>0</v>
      </c>
    </row>
    <row r="86" spans="1:12" x14ac:dyDescent="0.3">
      <c r="A86" s="641" t="s">
        <v>55</v>
      </c>
      <c r="B86" s="2204" t="s">
        <v>726</v>
      </c>
      <c r="C86" s="2205"/>
      <c r="D86" s="2205"/>
      <c r="E86" s="1017">
        <f t="shared" ref="E86:G86" si="63">SUM(E87:E87)</f>
        <v>0</v>
      </c>
      <c r="F86" s="938">
        <f t="shared" si="63"/>
        <v>0</v>
      </c>
      <c r="G86" s="504">
        <f t="shared" si="63"/>
        <v>0</v>
      </c>
      <c r="H86" s="1548">
        <f t="shared" ref="H86:L86" si="64">SUM(H87)</f>
        <v>0</v>
      </c>
      <c r="I86" s="504">
        <f t="shared" si="64"/>
        <v>0</v>
      </c>
      <c r="J86" s="1548">
        <f t="shared" si="64"/>
        <v>0</v>
      </c>
      <c r="K86" s="504">
        <f t="shared" si="64"/>
        <v>0</v>
      </c>
      <c r="L86" s="1822">
        <f t="shared" si="64"/>
        <v>0</v>
      </c>
    </row>
    <row r="87" spans="1:12" ht="42" customHeight="1" thickBot="1" x14ac:dyDescent="0.35">
      <c r="A87" s="740"/>
      <c r="B87" s="1541" t="s">
        <v>429</v>
      </c>
      <c r="C87" s="1542">
        <v>824</v>
      </c>
      <c r="D87" s="1543" t="s">
        <v>727</v>
      </c>
      <c r="E87" s="1585">
        <v>0</v>
      </c>
      <c r="F87" s="1586">
        <v>0</v>
      </c>
      <c r="G87" s="1546">
        <v>0</v>
      </c>
      <c r="H87" s="1547">
        <v>0</v>
      </c>
      <c r="I87" s="1546">
        <v>0</v>
      </c>
      <c r="J87" s="1547">
        <v>0</v>
      </c>
      <c r="K87" s="1546">
        <v>0</v>
      </c>
      <c r="L87" s="1823">
        <v>0</v>
      </c>
    </row>
    <row r="88" spans="1:12" ht="15" thickTop="1" x14ac:dyDescent="0.3"/>
  </sheetData>
  <mergeCells count="47">
    <mergeCell ref="B86:D86"/>
    <mergeCell ref="A82:E82"/>
    <mergeCell ref="A83:A84"/>
    <mergeCell ref="B83:C84"/>
    <mergeCell ref="D83:D84"/>
    <mergeCell ref="A85:D85"/>
    <mergeCell ref="B79:D79"/>
    <mergeCell ref="A18:D18"/>
    <mergeCell ref="B19:D19"/>
    <mergeCell ref="B31:D31"/>
    <mergeCell ref="B37:D37"/>
    <mergeCell ref="A75:E75"/>
    <mergeCell ref="A76:A77"/>
    <mergeCell ref="B76:C77"/>
    <mergeCell ref="D76:D77"/>
    <mergeCell ref="A78:D78"/>
    <mergeCell ref="B41:D41"/>
    <mergeCell ref="B48:D48"/>
    <mergeCell ref="B50:D50"/>
    <mergeCell ref="B63:D63"/>
    <mergeCell ref="B68:D68"/>
    <mergeCell ref="A44:E44"/>
    <mergeCell ref="A9:D9"/>
    <mergeCell ref="B10:D10"/>
    <mergeCell ref="B11:D11"/>
    <mergeCell ref="B12:D12"/>
    <mergeCell ref="B13:D13"/>
    <mergeCell ref="A45:A46"/>
    <mergeCell ref="B45:C46"/>
    <mergeCell ref="D45:D46"/>
    <mergeCell ref="A47:D47"/>
    <mergeCell ref="A15:E15"/>
    <mergeCell ref="A16:A17"/>
    <mergeCell ref="B16:C17"/>
    <mergeCell ref="D16:D17"/>
    <mergeCell ref="A4:D4"/>
    <mergeCell ref="B5:C8"/>
    <mergeCell ref="D5:D8"/>
    <mergeCell ref="A3:L3"/>
    <mergeCell ref="H5:H7"/>
    <mergeCell ref="E5:E7"/>
    <mergeCell ref="G5:G7"/>
    <mergeCell ref="I5:I7"/>
    <mergeCell ref="F5:F7"/>
    <mergeCell ref="J5:J7"/>
    <mergeCell ref="L5:L7"/>
    <mergeCell ref="K5:K7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"/>
  <sheetViews>
    <sheetView zoomScaleNormal="100" zoomScaleSheetLayoutView="100" workbookViewId="0">
      <pane xSplit="4" topLeftCell="E1" activePane="topRight" state="frozen"/>
      <selection activeCell="A10" sqref="A10"/>
      <selection pane="topRight" activeCell="K12" sqref="K12"/>
    </sheetView>
  </sheetViews>
  <sheetFormatPr defaultRowHeight="14.4" x14ac:dyDescent="0.3"/>
  <cols>
    <col min="1" max="1" width="7.6640625" customWidth="1"/>
    <col min="2" max="2" width="8" style="114" customWidth="1"/>
    <col min="3" max="3" width="8" customWidth="1"/>
    <col min="4" max="4" width="31.33203125" customWidth="1"/>
    <col min="5" max="5" width="15.6640625" style="1" customWidth="1"/>
    <col min="6" max="6" width="16" style="101" customWidth="1"/>
    <col min="7" max="7" width="14.33203125" customWidth="1"/>
    <col min="8" max="9" width="15.88671875" customWidth="1"/>
    <col min="10" max="10" width="15.44140625" customWidth="1"/>
    <col min="11" max="11" width="14.88671875" style="101" customWidth="1"/>
    <col min="12" max="12" width="13.44140625" style="1" customWidth="1"/>
  </cols>
  <sheetData>
    <row r="1" spans="1:14" ht="18.600000000000001" x14ac:dyDescent="0.3">
      <c r="A1" s="2" t="s">
        <v>67</v>
      </c>
      <c r="B1" s="118"/>
      <c r="C1" s="3"/>
      <c r="D1" s="3"/>
      <c r="E1" s="956"/>
      <c r="F1" s="106"/>
    </row>
    <row r="2" spans="1:14" s="101" customFormat="1" ht="15" thickBot="1" x14ac:dyDescent="0.35">
      <c r="A2" s="350"/>
      <c r="B2" s="349"/>
      <c r="E2" s="106"/>
      <c r="F2" s="106"/>
      <c r="L2" s="1"/>
    </row>
    <row r="3" spans="1:14" ht="39" customHeight="1" thickTop="1" thickBot="1" x14ac:dyDescent="0.45">
      <c r="A3" s="1962" t="s">
        <v>854</v>
      </c>
      <c r="B3" s="1963"/>
      <c r="C3" s="1963"/>
      <c r="D3" s="1963"/>
      <c r="E3" s="1963"/>
      <c r="F3" s="1963"/>
      <c r="G3" s="1965"/>
      <c r="H3" s="1965"/>
      <c r="I3" s="1965"/>
      <c r="J3" s="1965"/>
      <c r="K3" s="1965"/>
      <c r="L3" s="1966"/>
      <c r="M3" s="146"/>
      <c r="N3" s="147"/>
    </row>
    <row r="4" spans="1:14" ht="76.5" customHeight="1" thickTop="1" x14ac:dyDescent="0.45">
      <c r="A4" s="1993" t="s">
        <v>381</v>
      </c>
      <c r="B4" s="1994"/>
      <c r="C4" s="1994"/>
      <c r="D4" s="1994"/>
      <c r="E4" s="467" t="s">
        <v>472</v>
      </c>
      <c r="F4" s="1214" t="s">
        <v>798</v>
      </c>
      <c r="G4" s="468" t="s">
        <v>777</v>
      </c>
      <c r="H4" s="775" t="s">
        <v>782</v>
      </c>
      <c r="I4" s="468" t="s">
        <v>783</v>
      </c>
      <c r="J4" s="775" t="s">
        <v>828</v>
      </c>
      <c r="K4" s="900" t="s">
        <v>839</v>
      </c>
      <c r="L4" s="1699" t="s">
        <v>840</v>
      </c>
    </row>
    <row r="5" spans="1:14" ht="16.2" customHeight="1" x14ac:dyDescent="0.3">
      <c r="A5" s="520" t="s">
        <v>0</v>
      </c>
      <c r="B5" s="1999" t="s">
        <v>326</v>
      </c>
      <c r="C5" s="2000"/>
      <c r="D5" s="2005" t="s">
        <v>2</v>
      </c>
      <c r="E5" s="2063" t="s">
        <v>329</v>
      </c>
      <c r="F5" s="2059" t="s">
        <v>329</v>
      </c>
      <c r="G5" s="2063" t="s">
        <v>329</v>
      </c>
      <c r="H5" s="2116" t="s">
        <v>329</v>
      </c>
      <c r="I5" s="2118" t="s">
        <v>329</v>
      </c>
      <c r="J5" s="2116" t="s">
        <v>329</v>
      </c>
      <c r="K5" s="2063" t="s">
        <v>329</v>
      </c>
      <c r="L5" s="2065" t="s">
        <v>329</v>
      </c>
    </row>
    <row r="6" spans="1:14" ht="21.75" customHeight="1" x14ac:dyDescent="0.3">
      <c r="A6" s="521" t="s">
        <v>1</v>
      </c>
      <c r="B6" s="2001"/>
      <c r="C6" s="2002"/>
      <c r="D6" s="2006"/>
      <c r="E6" s="2106"/>
      <c r="F6" s="2105"/>
      <c r="G6" s="2106"/>
      <c r="H6" s="2117"/>
      <c r="I6" s="2119"/>
      <c r="J6" s="2117"/>
      <c r="K6" s="2106"/>
      <c r="L6" s="2115"/>
    </row>
    <row r="7" spans="1:14" ht="15" thickBot="1" x14ac:dyDescent="0.35">
      <c r="A7" s="522"/>
      <c r="B7" s="2003"/>
      <c r="C7" s="2004"/>
      <c r="D7" s="2007"/>
      <c r="E7" s="410" t="s">
        <v>4</v>
      </c>
      <c r="F7" s="541" t="s">
        <v>4</v>
      </c>
      <c r="G7" s="1015" t="s">
        <v>4</v>
      </c>
      <c r="H7" s="860" t="s">
        <v>4</v>
      </c>
      <c r="I7" s="413" t="s">
        <v>4</v>
      </c>
      <c r="J7" s="860" t="s">
        <v>4</v>
      </c>
      <c r="K7" s="1015" t="s">
        <v>4</v>
      </c>
      <c r="L7" s="1700" t="s">
        <v>4</v>
      </c>
    </row>
    <row r="8" spans="1:14" ht="18.75" customHeight="1" thickTop="1" thickBot="1" x14ac:dyDescent="0.35">
      <c r="A8" s="647" t="s">
        <v>68</v>
      </c>
      <c r="B8" s="166"/>
      <c r="C8" s="167"/>
      <c r="D8" s="168"/>
      <c r="E8" s="283">
        <f t="shared" ref="E8" si="0">SUM(E9,E10,E11,E14,E15,E18,E19,E20)</f>
        <v>2079678.5</v>
      </c>
      <c r="F8" s="386">
        <f t="shared" ref="F8" si="1">SUM(F9,F10,F11,F14,F15,F18,F19,F20)</f>
        <v>2041303.67</v>
      </c>
      <c r="G8" s="156">
        <f t="shared" ref="G8" si="2">SUM(G9,G10,G11,G14,G15,G18,G19,G20)</f>
        <v>2360063</v>
      </c>
      <c r="H8" s="542">
        <f t="shared" ref="H8" si="3">SUM(H9,H10,H11,H14,H15,H18,H19,H20)</f>
        <v>2437063</v>
      </c>
      <c r="I8" s="156">
        <f t="shared" ref="I8" si="4">SUM(I9,I10,I11,I14,I15,I18,I19,I20)</f>
        <v>2684673</v>
      </c>
      <c r="J8" s="542">
        <f t="shared" ref="J8" si="5">SUM(J9,J10,J11,J14,J15,J18,J19,J20)</f>
        <v>2711585</v>
      </c>
      <c r="K8" s="283">
        <f t="shared" ref="K8:L8" si="6">SUM(K9,K10,K11,K14,K15,K18,K19,K20)</f>
        <v>2764798</v>
      </c>
      <c r="L8" s="1727">
        <f t="shared" si="6"/>
        <v>53213</v>
      </c>
    </row>
    <row r="9" spans="1:14" s="110" customFormat="1" ht="15" thickTop="1" x14ac:dyDescent="0.3">
      <c r="A9" s="581" t="s">
        <v>69</v>
      </c>
      <c r="B9" s="2237" t="s">
        <v>70</v>
      </c>
      <c r="C9" s="2236"/>
      <c r="D9" s="2236"/>
      <c r="E9" s="1025">
        <f t="shared" ref="E9:L9" si="7">SUM(E27,E92)</f>
        <v>317255.96000000002</v>
      </c>
      <c r="F9" s="387">
        <f t="shared" si="7"/>
        <v>352582.82000000007</v>
      </c>
      <c r="G9" s="157">
        <f t="shared" si="7"/>
        <v>551108</v>
      </c>
      <c r="H9" s="696">
        <f t="shared" si="7"/>
        <v>628108</v>
      </c>
      <c r="I9" s="157">
        <f t="shared" si="7"/>
        <v>715718</v>
      </c>
      <c r="J9" s="696">
        <f t="shared" si="7"/>
        <v>717218</v>
      </c>
      <c r="K9" s="1025">
        <f t="shared" si="7"/>
        <v>783118</v>
      </c>
      <c r="L9" s="1728">
        <f t="shared" si="7"/>
        <v>65900</v>
      </c>
    </row>
    <row r="10" spans="1:14" s="110" customFormat="1" x14ac:dyDescent="0.3">
      <c r="A10" s="602" t="s">
        <v>74</v>
      </c>
      <c r="B10" s="2134" t="s">
        <v>257</v>
      </c>
      <c r="C10" s="2145"/>
      <c r="D10" s="2145"/>
      <c r="E10" s="278">
        <f t="shared" ref="E10:J10" si="8">SUM(E34,E95)</f>
        <v>1167164.53</v>
      </c>
      <c r="F10" s="153">
        <f t="shared" si="8"/>
        <v>1069761.8999999999</v>
      </c>
      <c r="G10" s="161">
        <f t="shared" si="8"/>
        <v>1112677</v>
      </c>
      <c r="H10" s="697">
        <f t="shared" si="8"/>
        <v>1112677</v>
      </c>
      <c r="I10" s="161">
        <f t="shared" si="8"/>
        <v>1267677</v>
      </c>
      <c r="J10" s="697">
        <f t="shared" si="8"/>
        <v>1279807</v>
      </c>
      <c r="K10" s="278">
        <f t="shared" ref="K10:L10" si="9">SUM(K34,K95)</f>
        <v>1243813</v>
      </c>
      <c r="L10" s="1775">
        <f t="shared" si="9"/>
        <v>-35994</v>
      </c>
    </row>
    <row r="11" spans="1:14" s="110" customFormat="1" x14ac:dyDescent="0.3">
      <c r="A11" s="583" t="s">
        <v>75</v>
      </c>
      <c r="B11" s="2220" t="s">
        <v>76</v>
      </c>
      <c r="C11" s="2221"/>
      <c r="D11" s="2222"/>
      <c r="E11" s="1020">
        <f t="shared" ref="E11" si="10">SUM(E12:E13)</f>
        <v>210066.78</v>
      </c>
      <c r="F11" s="390">
        <f t="shared" ref="F11" si="11">SUM(F12:F13)</f>
        <v>189415.06</v>
      </c>
      <c r="G11" s="192">
        <f t="shared" ref="G11" si="12">SUM(G12:G13)</f>
        <v>199619</v>
      </c>
      <c r="H11" s="698">
        <f t="shared" ref="H11" si="13">SUM(H12:H13)</f>
        <v>199619</v>
      </c>
      <c r="I11" s="192">
        <f t="shared" ref="I11" si="14">SUM(I12:I13)</f>
        <v>199619</v>
      </c>
      <c r="J11" s="698">
        <f t="shared" ref="J11" si="15">SUM(J12:J13)</f>
        <v>202059</v>
      </c>
      <c r="K11" s="1020">
        <f t="shared" ref="K11:L11" si="16">SUM(K12:K13)</f>
        <v>207816</v>
      </c>
      <c r="L11" s="1824">
        <f t="shared" si="16"/>
        <v>5757</v>
      </c>
    </row>
    <row r="12" spans="1:14" s="110" customFormat="1" x14ac:dyDescent="0.3">
      <c r="A12" s="565" t="s">
        <v>77</v>
      </c>
      <c r="B12" s="292"/>
      <c r="C12" s="152">
        <v>1</v>
      </c>
      <c r="D12" s="15" t="s">
        <v>78</v>
      </c>
      <c r="E12" s="182">
        <f t="shared" ref="E12:L12" si="17">SUM(E43,E99)</f>
        <v>168686.22</v>
      </c>
      <c r="F12" s="396">
        <f t="shared" si="17"/>
        <v>145913.57</v>
      </c>
      <c r="G12" s="119">
        <f t="shared" si="17"/>
        <v>147379</v>
      </c>
      <c r="H12" s="699">
        <f t="shared" si="17"/>
        <v>147379</v>
      </c>
      <c r="I12" s="119">
        <f t="shared" si="17"/>
        <v>147379</v>
      </c>
      <c r="J12" s="699">
        <f t="shared" si="17"/>
        <v>147379</v>
      </c>
      <c r="K12" s="182">
        <f t="shared" si="17"/>
        <v>152336</v>
      </c>
      <c r="L12" s="1743">
        <f t="shared" si="17"/>
        <v>4957</v>
      </c>
    </row>
    <row r="13" spans="1:14" s="110" customFormat="1" x14ac:dyDescent="0.3">
      <c r="A13" s="569" t="s">
        <v>79</v>
      </c>
      <c r="B13" s="292"/>
      <c r="C13" s="152">
        <v>2</v>
      </c>
      <c r="D13" s="15" t="s">
        <v>80</v>
      </c>
      <c r="E13" s="182">
        <f t="shared" ref="E13:L13" si="18">SUM(E49,E100)</f>
        <v>41380.560000000005</v>
      </c>
      <c r="F13" s="396">
        <f t="shared" si="18"/>
        <v>43501.49</v>
      </c>
      <c r="G13" s="119">
        <f t="shared" si="18"/>
        <v>52240</v>
      </c>
      <c r="H13" s="699">
        <f t="shared" si="18"/>
        <v>52240</v>
      </c>
      <c r="I13" s="119">
        <f t="shared" si="18"/>
        <v>52240</v>
      </c>
      <c r="J13" s="699">
        <f t="shared" si="18"/>
        <v>54680</v>
      </c>
      <c r="K13" s="1608">
        <f t="shared" si="18"/>
        <v>55480</v>
      </c>
      <c r="L13" s="1825">
        <f t="shared" si="18"/>
        <v>800</v>
      </c>
    </row>
    <row r="14" spans="1:14" s="110" customFormat="1" x14ac:dyDescent="0.3">
      <c r="A14" s="525" t="s">
        <v>81</v>
      </c>
      <c r="B14" s="2223" t="s">
        <v>82</v>
      </c>
      <c r="C14" s="2224"/>
      <c r="D14" s="2225"/>
      <c r="E14" s="278">
        <f t="shared" ref="E14:J14" si="19">SUM(E54,E101)</f>
        <v>241276.03000000003</v>
      </c>
      <c r="F14" s="153">
        <f t="shared" si="19"/>
        <v>250287.03</v>
      </c>
      <c r="G14" s="161">
        <f t="shared" si="19"/>
        <v>300168</v>
      </c>
      <c r="H14" s="697">
        <f t="shared" si="19"/>
        <v>300168</v>
      </c>
      <c r="I14" s="161">
        <f t="shared" si="19"/>
        <v>300168</v>
      </c>
      <c r="J14" s="697">
        <f t="shared" si="19"/>
        <v>300474</v>
      </c>
      <c r="K14" s="278">
        <f t="shared" ref="K14:L14" si="20">SUM(K54,K101)</f>
        <v>303884</v>
      </c>
      <c r="L14" s="1775">
        <f t="shared" si="20"/>
        <v>3410</v>
      </c>
    </row>
    <row r="15" spans="1:14" s="110" customFormat="1" x14ac:dyDescent="0.3">
      <c r="A15" s="525" t="s">
        <v>83</v>
      </c>
      <c r="B15" s="2226" t="s">
        <v>84</v>
      </c>
      <c r="C15" s="2227"/>
      <c r="D15" s="2228"/>
      <c r="E15" s="278">
        <f t="shared" ref="E15" si="21">SUM(E16:E17)</f>
        <v>115831.9</v>
      </c>
      <c r="F15" s="153">
        <f t="shared" ref="F15" si="22">SUM(F16:F17)</f>
        <v>150315.45000000001</v>
      </c>
      <c r="G15" s="161">
        <f t="shared" ref="G15" si="23">SUM(G16:G17)</f>
        <v>140820</v>
      </c>
      <c r="H15" s="697">
        <f t="shared" ref="H15" si="24">SUM(H16:H17)</f>
        <v>140820</v>
      </c>
      <c r="I15" s="161">
        <f t="shared" ref="I15" si="25">SUM(I16:I17)</f>
        <v>145820</v>
      </c>
      <c r="J15" s="697">
        <f t="shared" ref="J15" si="26">SUM(J16:J17)</f>
        <v>156356</v>
      </c>
      <c r="K15" s="278">
        <f t="shared" ref="K15:L15" si="27">SUM(K16:K17)</f>
        <v>170496</v>
      </c>
      <c r="L15" s="1775">
        <f t="shared" si="27"/>
        <v>14140</v>
      </c>
    </row>
    <row r="16" spans="1:14" s="110" customFormat="1" x14ac:dyDescent="0.3">
      <c r="A16" s="569" t="s">
        <v>85</v>
      </c>
      <c r="B16" s="292"/>
      <c r="C16" s="152">
        <v>1</v>
      </c>
      <c r="D16" s="15" t="s">
        <v>86</v>
      </c>
      <c r="E16" s="182">
        <f t="shared" ref="E16:J16" si="28">SUM(E60,E103)</f>
        <v>71567.45</v>
      </c>
      <c r="F16" s="934">
        <f t="shared" si="28"/>
        <v>96938.030000000013</v>
      </c>
      <c r="G16" s="503">
        <f t="shared" si="28"/>
        <v>90200</v>
      </c>
      <c r="H16" s="700">
        <f t="shared" si="28"/>
        <v>90200</v>
      </c>
      <c r="I16" s="503">
        <f t="shared" si="28"/>
        <v>95200</v>
      </c>
      <c r="J16" s="700">
        <f t="shared" si="28"/>
        <v>102236</v>
      </c>
      <c r="K16" s="1609">
        <f t="shared" ref="K16:L16" si="29">SUM(K60,K103)</f>
        <v>103256</v>
      </c>
      <c r="L16" s="1826">
        <f t="shared" si="29"/>
        <v>1020</v>
      </c>
    </row>
    <row r="17" spans="1:13" s="110" customFormat="1" x14ac:dyDescent="0.3">
      <c r="A17" s="569" t="s">
        <v>87</v>
      </c>
      <c r="B17" s="292"/>
      <c r="C17" s="152">
        <v>2</v>
      </c>
      <c r="D17" s="14" t="s">
        <v>88</v>
      </c>
      <c r="E17" s="182">
        <f t="shared" ref="E17:J17" si="30">SUM(E65,E105)</f>
        <v>44264.450000000004</v>
      </c>
      <c r="F17" s="934">
        <f t="shared" si="30"/>
        <v>53377.420000000006</v>
      </c>
      <c r="G17" s="503">
        <f t="shared" si="30"/>
        <v>50620</v>
      </c>
      <c r="H17" s="700">
        <f t="shared" si="30"/>
        <v>50620</v>
      </c>
      <c r="I17" s="503">
        <f t="shared" si="30"/>
        <v>50620</v>
      </c>
      <c r="J17" s="700">
        <f t="shared" si="30"/>
        <v>54120</v>
      </c>
      <c r="K17" s="1609">
        <f t="shared" ref="K17:L17" si="31">SUM(K65,K105)</f>
        <v>67240</v>
      </c>
      <c r="L17" s="1826">
        <f t="shared" si="31"/>
        <v>13120</v>
      </c>
    </row>
    <row r="18" spans="1:13" s="110" customFormat="1" x14ac:dyDescent="0.3">
      <c r="A18" s="525" t="s">
        <v>89</v>
      </c>
      <c r="B18" s="2226" t="s">
        <v>90</v>
      </c>
      <c r="C18" s="2227"/>
      <c r="D18" s="2228"/>
      <c r="E18" s="278">
        <f t="shared" ref="E18:L18" si="32">SUM(E72,E107)</f>
        <v>13045</v>
      </c>
      <c r="F18" s="153">
        <f t="shared" si="32"/>
        <v>13257</v>
      </c>
      <c r="G18" s="161">
        <f t="shared" si="32"/>
        <v>13912</v>
      </c>
      <c r="H18" s="697">
        <f t="shared" si="32"/>
        <v>13912</v>
      </c>
      <c r="I18" s="161">
        <f t="shared" si="32"/>
        <v>13912</v>
      </c>
      <c r="J18" s="697">
        <f t="shared" si="32"/>
        <v>13912</v>
      </c>
      <c r="K18" s="278">
        <f t="shared" si="32"/>
        <v>13912</v>
      </c>
      <c r="L18" s="1775">
        <f t="shared" si="32"/>
        <v>0</v>
      </c>
    </row>
    <row r="19" spans="1:13" s="110" customFormat="1" x14ac:dyDescent="0.3">
      <c r="A19" s="525" t="s">
        <v>92</v>
      </c>
      <c r="B19" s="2226" t="s">
        <v>93</v>
      </c>
      <c r="C19" s="2227"/>
      <c r="D19" s="2228"/>
      <c r="E19" s="278">
        <f t="shared" ref="E19:L19" si="33">SUM(E76,E108)</f>
        <v>3937.56</v>
      </c>
      <c r="F19" s="153">
        <f t="shared" si="33"/>
        <v>4330.72</v>
      </c>
      <c r="G19" s="161">
        <f t="shared" si="33"/>
        <v>29409</v>
      </c>
      <c r="H19" s="697">
        <f t="shared" si="33"/>
        <v>29409</v>
      </c>
      <c r="I19" s="161">
        <f t="shared" si="33"/>
        <v>29409</v>
      </c>
      <c r="J19" s="697">
        <f t="shared" si="33"/>
        <v>29409</v>
      </c>
      <c r="K19" s="278">
        <f t="shared" si="33"/>
        <v>29409</v>
      </c>
      <c r="L19" s="1775">
        <f t="shared" si="33"/>
        <v>0</v>
      </c>
    </row>
    <row r="20" spans="1:13" s="110" customFormat="1" x14ac:dyDescent="0.3">
      <c r="A20" s="603" t="s">
        <v>95</v>
      </c>
      <c r="B20" s="2229" t="s">
        <v>96</v>
      </c>
      <c r="C20" s="2230"/>
      <c r="D20" s="2231"/>
      <c r="E20" s="1607">
        <f t="shared" ref="E20:L20" si="34">SUM(E79,E109)</f>
        <v>11100.74</v>
      </c>
      <c r="F20" s="418">
        <f t="shared" si="34"/>
        <v>11353.69</v>
      </c>
      <c r="G20" s="417">
        <f t="shared" si="34"/>
        <v>12350</v>
      </c>
      <c r="H20" s="701">
        <f t="shared" si="34"/>
        <v>12350</v>
      </c>
      <c r="I20" s="417">
        <f t="shared" si="34"/>
        <v>12350</v>
      </c>
      <c r="J20" s="701">
        <f t="shared" si="34"/>
        <v>12350</v>
      </c>
      <c r="K20" s="1607">
        <f t="shared" si="34"/>
        <v>12350</v>
      </c>
      <c r="L20" s="1827">
        <f t="shared" si="34"/>
        <v>0</v>
      </c>
    </row>
    <row r="21" spans="1:13" s="110" customFormat="1" ht="15" thickBot="1" x14ac:dyDescent="0.35">
      <c r="A21" s="604" t="s">
        <v>387</v>
      </c>
      <c r="B21" s="2232" t="s">
        <v>96</v>
      </c>
      <c r="C21" s="2233"/>
      <c r="D21" s="2234"/>
      <c r="E21" s="878">
        <v>0</v>
      </c>
      <c r="F21" s="1589">
        <v>0</v>
      </c>
      <c r="G21" s="415">
        <v>0</v>
      </c>
      <c r="H21" s="702">
        <v>0</v>
      </c>
      <c r="I21" s="415">
        <v>0</v>
      </c>
      <c r="J21" s="702">
        <v>0</v>
      </c>
      <c r="K21" s="878">
        <v>0</v>
      </c>
      <c r="L21" s="1828">
        <v>0</v>
      </c>
    </row>
    <row r="22" spans="1:13" s="253" customFormat="1" ht="15" thickTop="1" x14ac:dyDescent="0.3">
      <c r="A22" s="367"/>
      <c r="B22" s="368"/>
      <c r="C22" s="368"/>
      <c r="D22" s="368"/>
      <c r="E22" s="178">
        <f>SUM(E84,E85,E110,E111)</f>
        <v>2079678.5000000002</v>
      </c>
      <c r="F22" s="178">
        <f t="shared" ref="F22:J22" si="35">SUM(F26,F91)</f>
        <v>2041303.67</v>
      </c>
      <c r="G22" s="177">
        <f t="shared" si="35"/>
        <v>2360063</v>
      </c>
      <c r="H22" s="177">
        <f t="shared" si="35"/>
        <v>2437063</v>
      </c>
      <c r="I22" s="177">
        <f t="shared" si="35"/>
        <v>2684673</v>
      </c>
      <c r="J22" s="177">
        <f t="shared" si="35"/>
        <v>2711585</v>
      </c>
      <c r="K22" s="178">
        <f t="shared" ref="K22:L22" si="36">SUM(K26,K91)</f>
        <v>2764798</v>
      </c>
      <c r="L22" s="177">
        <f t="shared" si="36"/>
        <v>53213</v>
      </c>
    </row>
    <row r="23" spans="1:13" s="110" customFormat="1" ht="18.600000000000001" thickBot="1" x14ac:dyDescent="0.4">
      <c r="A23" s="1972" t="s">
        <v>324</v>
      </c>
      <c r="B23" s="1973"/>
      <c r="C23" s="1973"/>
      <c r="D23" s="1973"/>
      <c r="E23" s="1974"/>
      <c r="F23" s="1974"/>
      <c r="G23" s="352"/>
      <c r="H23" s="497"/>
      <c r="I23" s="497"/>
      <c r="J23" s="497"/>
      <c r="K23" s="352"/>
      <c r="L23" s="496"/>
      <c r="M23" s="423"/>
    </row>
    <row r="24" spans="1:13" ht="69.75" customHeight="1" thickTop="1" x14ac:dyDescent="0.3">
      <c r="A24" s="1981" t="s">
        <v>399</v>
      </c>
      <c r="B24" s="1975" t="s">
        <v>327</v>
      </c>
      <c r="C24" s="1976"/>
      <c r="D24" s="2036" t="s">
        <v>2</v>
      </c>
      <c r="E24" s="467" t="s">
        <v>468</v>
      </c>
      <c r="F24" s="1321" t="s">
        <v>799</v>
      </c>
      <c r="G24" s="468" t="s">
        <v>777</v>
      </c>
      <c r="H24" s="775" t="s">
        <v>782</v>
      </c>
      <c r="I24" s="468" t="s">
        <v>783</v>
      </c>
      <c r="J24" s="775" t="s">
        <v>828</v>
      </c>
      <c r="K24" s="900" t="s">
        <v>839</v>
      </c>
      <c r="L24" s="1699" t="s">
        <v>840</v>
      </c>
    </row>
    <row r="25" spans="1:13" ht="16.5" customHeight="1" thickBot="1" x14ac:dyDescent="0.35">
      <c r="A25" s="1982"/>
      <c r="B25" s="1977"/>
      <c r="C25" s="1978"/>
      <c r="D25" s="2007"/>
      <c r="E25" s="149" t="s">
        <v>4</v>
      </c>
      <c r="F25" s="1587" t="s">
        <v>4</v>
      </c>
      <c r="G25" s="991" t="s">
        <v>4</v>
      </c>
      <c r="H25" s="784" t="s">
        <v>4</v>
      </c>
      <c r="I25" s="241" t="s">
        <v>4</v>
      </c>
      <c r="J25" s="784" t="s">
        <v>4</v>
      </c>
      <c r="K25" s="991" t="s">
        <v>4</v>
      </c>
      <c r="L25" s="1750" t="s">
        <v>4</v>
      </c>
    </row>
    <row r="26" spans="1:13" s="110" customFormat="1" ht="16.8" thickTop="1" thickBot="1" x14ac:dyDescent="0.35">
      <c r="A26" s="2027" t="s">
        <v>324</v>
      </c>
      <c r="B26" s="2028"/>
      <c r="C26" s="2028"/>
      <c r="D26" s="2028"/>
      <c r="E26" s="992">
        <f t="shared" ref="E26:J26" si="37">SUM(E27,E34,E42,E54,E59,E72,E76,E79)</f>
        <v>1915877.1500000001</v>
      </c>
      <c r="F26" s="1588">
        <f t="shared" si="37"/>
        <v>2012998.51</v>
      </c>
      <c r="G26" s="1599">
        <f t="shared" si="37"/>
        <v>2155063</v>
      </c>
      <c r="H26" s="841">
        <f t="shared" si="37"/>
        <v>2155063</v>
      </c>
      <c r="I26" s="1599">
        <f t="shared" si="37"/>
        <v>2159673</v>
      </c>
      <c r="J26" s="841">
        <f t="shared" si="37"/>
        <v>2161304</v>
      </c>
      <c r="K26" s="992">
        <f t="shared" ref="K26:L26" si="38">SUM(K27,K34,K42,K54,K59,K72,K76,K79)</f>
        <v>2204517</v>
      </c>
      <c r="L26" s="1829">
        <f t="shared" si="38"/>
        <v>43213</v>
      </c>
    </row>
    <row r="27" spans="1:13" ht="15" thickTop="1" x14ac:dyDescent="0.3">
      <c r="A27" s="561" t="s">
        <v>69</v>
      </c>
      <c r="B27" s="2235" t="s">
        <v>70</v>
      </c>
      <c r="C27" s="2236"/>
      <c r="D27" s="2236"/>
      <c r="E27" s="993">
        <f t="shared" ref="E27" si="39">SUM(E28:E31)</f>
        <v>317255.96000000002</v>
      </c>
      <c r="F27" s="924">
        <f t="shared" ref="F27:J27" si="40">SUM(F28:F33)</f>
        <v>343228.22000000009</v>
      </c>
      <c r="G27" s="80">
        <f t="shared" si="40"/>
        <v>346108</v>
      </c>
      <c r="H27" s="815">
        <f t="shared" si="40"/>
        <v>346108</v>
      </c>
      <c r="I27" s="80">
        <f t="shared" si="40"/>
        <v>350718</v>
      </c>
      <c r="J27" s="815">
        <f t="shared" si="40"/>
        <v>352218</v>
      </c>
      <c r="K27" s="993">
        <f t="shared" ref="K27:L27" si="41">SUM(K28:K33)</f>
        <v>374618</v>
      </c>
      <c r="L27" s="1734">
        <f t="shared" si="41"/>
        <v>22400</v>
      </c>
      <c r="M27" s="1"/>
    </row>
    <row r="28" spans="1:13" x14ac:dyDescent="0.3">
      <c r="A28" s="1046"/>
      <c r="B28" s="1047" t="s">
        <v>452</v>
      </c>
      <c r="C28" s="1011" t="s">
        <v>596</v>
      </c>
      <c r="D28" s="1012" t="s">
        <v>623</v>
      </c>
      <c r="E28" s="1591">
        <v>179299.52</v>
      </c>
      <c r="F28" s="1048">
        <v>193445.63</v>
      </c>
      <c r="G28" s="1008">
        <v>203684</v>
      </c>
      <c r="H28" s="1476">
        <v>203684</v>
      </c>
      <c r="I28" s="1008">
        <v>203684</v>
      </c>
      <c r="J28" s="1476">
        <v>203684</v>
      </c>
      <c r="K28" s="1049">
        <v>217302</v>
      </c>
      <c r="L28" s="1780">
        <v>13618</v>
      </c>
    </row>
    <row r="29" spans="1:13" ht="17.25" customHeight="1" x14ac:dyDescent="0.3">
      <c r="A29" s="1046"/>
      <c r="B29" s="1047" t="s">
        <v>452</v>
      </c>
      <c r="C29" s="1011" t="s">
        <v>597</v>
      </c>
      <c r="D29" s="1050" t="s">
        <v>71</v>
      </c>
      <c r="E29" s="1591">
        <v>65680.23</v>
      </c>
      <c r="F29" s="1048">
        <v>71064.460000000006</v>
      </c>
      <c r="G29" s="1008">
        <v>75557</v>
      </c>
      <c r="H29" s="1476">
        <v>75557</v>
      </c>
      <c r="I29" s="1008">
        <v>75557</v>
      </c>
      <c r="J29" s="1476">
        <v>75557</v>
      </c>
      <c r="K29" s="1049">
        <v>80589</v>
      </c>
      <c r="L29" s="1780">
        <v>5032</v>
      </c>
    </row>
    <row r="30" spans="1:13" x14ac:dyDescent="0.3">
      <c r="A30" s="1051"/>
      <c r="B30" s="1047" t="s">
        <v>452</v>
      </c>
      <c r="C30" s="1011" t="s">
        <v>591</v>
      </c>
      <c r="D30" s="1012" t="s">
        <v>72</v>
      </c>
      <c r="E30" s="1049">
        <v>71463.56</v>
      </c>
      <c r="F30" s="1048">
        <v>65579.600000000006</v>
      </c>
      <c r="G30" s="1008">
        <v>66267</v>
      </c>
      <c r="H30" s="1476">
        <v>66267</v>
      </c>
      <c r="I30" s="1008">
        <v>70877</v>
      </c>
      <c r="J30" s="1476">
        <v>70877</v>
      </c>
      <c r="K30" s="1049">
        <v>74477</v>
      </c>
      <c r="L30" s="1780">
        <v>3600</v>
      </c>
    </row>
    <row r="31" spans="1:13" x14ac:dyDescent="0.3">
      <c r="A31" s="1046"/>
      <c r="B31" s="1047" t="s">
        <v>452</v>
      </c>
      <c r="C31" s="1045">
        <v>642</v>
      </c>
      <c r="D31" s="1043" t="s">
        <v>73</v>
      </c>
      <c r="E31" s="1591">
        <v>812.65</v>
      </c>
      <c r="F31" s="1048">
        <v>1138.53</v>
      </c>
      <c r="G31" s="1008">
        <v>600</v>
      </c>
      <c r="H31" s="1476">
        <v>600</v>
      </c>
      <c r="I31" s="1008">
        <v>600</v>
      </c>
      <c r="J31" s="1476">
        <v>600</v>
      </c>
      <c r="K31" s="1049">
        <v>750</v>
      </c>
      <c r="L31" s="1780">
        <v>150</v>
      </c>
    </row>
    <row r="32" spans="1:13" s="864" customFormat="1" ht="34.5" customHeight="1" x14ac:dyDescent="0.3">
      <c r="A32" s="910"/>
      <c r="B32" s="60" t="s">
        <v>448</v>
      </c>
      <c r="C32" s="30" t="s">
        <v>697</v>
      </c>
      <c r="D32" s="1137" t="s">
        <v>827</v>
      </c>
      <c r="E32" s="182">
        <v>0</v>
      </c>
      <c r="F32" s="396">
        <v>0</v>
      </c>
      <c r="G32" s="119">
        <v>0</v>
      </c>
      <c r="H32" s="699">
        <v>0</v>
      </c>
      <c r="I32" s="119">
        <v>0</v>
      </c>
      <c r="J32" s="699">
        <v>1500</v>
      </c>
      <c r="K32" s="182">
        <v>1500</v>
      </c>
      <c r="L32" s="1743">
        <v>0</v>
      </c>
    </row>
    <row r="33" spans="1:13" s="904" customFormat="1" ht="40.200000000000003" x14ac:dyDescent="0.3">
      <c r="A33" s="742"/>
      <c r="B33" s="370" t="s">
        <v>452</v>
      </c>
      <c r="C33" s="137" t="s">
        <v>591</v>
      </c>
      <c r="D33" s="859" t="s">
        <v>745</v>
      </c>
      <c r="E33" s="994"/>
      <c r="F33" s="943">
        <v>12000</v>
      </c>
      <c r="G33" s="579">
        <v>0</v>
      </c>
      <c r="H33" s="1217">
        <v>0</v>
      </c>
      <c r="I33" s="579">
        <v>0</v>
      </c>
      <c r="J33" s="1217">
        <v>0</v>
      </c>
      <c r="K33" s="994"/>
      <c r="L33" s="1781"/>
    </row>
    <row r="34" spans="1:13" x14ac:dyDescent="0.3">
      <c r="A34" s="568" t="s">
        <v>74</v>
      </c>
      <c r="B34" s="2039" t="s">
        <v>257</v>
      </c>
      <c r="C34" s="2215"/>
      <c r="D34" s="2216"/>
      <c r="E34" s="159">
        <f t="shared" ref="E34" si="42">SUM(E35:E38)</f>
        <v>1003363.18</v>
      </c>
      <c r="F34" s="942">
        <f>SUM(F35:F40)</f>
        <v>1069516.49</v>
      </c>
      <c r="G34" s="81">
        <f>SUM(G35:G41)</f>
        <v>1112677</v>
      </c>
      <c r="H34" s="822">
        <f>SUM(H35:H41)</f>
        <v>1112677</v>
      </c>
      <c r="I34" s="81">
        <f>SUM(I35:I41)</f>
        <v>1112677</v>
      </c>
      <c r="J34" s="822">
        <f>SUM(J35:J41)</f>
        <v>1106307</v>
      </c>
      <c r="K34" s="159">
        <f>SUM(K35:K41)</f>
        <v>1113813</v>
      </c>
      <c r="L34" s="1736">
        <f>SUM(L35:L40)</f>
        <v>7506</v>
      </c>
      <c r="M34" s="1"/>
    </row>
    <row r="35" spans="1:13" s="864" customFormat="1" ht="27" x14ac:dyDescent="0.3">
      <c r="A35" s="624"/>
      <c r="B35" s="160" t="s">
        <v>453</v>
      </c>
      <c r="C35" s="30" t="s">
        <v>596</v>
      </c>
      <c r="D35" s="1138" t="s">
        <v>621</v>
      </c>
      <c r="E35" s="995">
        <v>582226.68999999994</v>
      </c>
      <c r="F35" s="886">
        <v>618592.76</v>
      </c>
      <c r="G35" s="493">
        <v>632900</v>
      </c>
      <c r="H35" s="1337">
        <v>632900</v>
      </c>
      <c r="I35" s="493">
        <v>646730</v>
      </c>
      <c r="J35" s="1337">
        <v>646850</v>
      </c>
      <c r="K35" s="995">
        <v>646850</v>
      </c>
      <c r="L35" s="1745"/>
    </row>
    <row r="36" spans="1:13" s="864" customFormat="1" ht="27" x14ac:dyDescent="0.3">
      <c r="A36" s="624"/>
      <c r="B36" s="160" t="s">
        <v>453</v>
      </c>
      <c r="C36" s="30" t="s">
        <v>597</v>
      </c>
      <c r="D36" s="1138" t="s">
        <v>71</v>
      </c>
      <c r="E36" s="995">
        <v>214445.81</v>
      </c>
      <c r="F36" s="886">
        <v>225281.17</v>
      </c>
      <c r="G36" s="493">
        <v>232650</v>
      </c>
      <c r="H36" s="1337">
        <v>232650</v>
      </c>
      <c r="I36" s="493">
        <v>237679</v>
      </c>
      <c r="J36" s="1337">
        <v>237719</v>
      </c>
      <c r="K36" s="995">
        <v>237719</v>
      </c>
      <c r="L36" s="1745"/>
    </row>
    <row r="37" spans="1:13" s="864" customFormat="1" ht="27" x14ac:dyDescent="0.3">
      <c r="A37" s="624"/>
      <c r="B37" s="160" t="s">
        <v>453</v>
      </c>
      <c r="C37" s="30" t="s">
        <v>697</v>
      </c>
      <c r="D37" s="1138" t="s">
        <v>72</v>
      </c>
      <c r="E37" s="995">
        <v>198325.16</v>
      </c>
      <c r="F37" s="886">
        <v>171214</v>
      </c>
      <c r="G37" s="493">
        <v>213272</v>
      </c>
      <c r="H37" s="1337">
        <v>213272</v>
      </c>
      <c r="I37" s="493">
        <v>194413</v>
      </c>
      <c r="J37" s="1337">
        <v>180998</v>
      </c>
      <c r="K37" s="995">
        <v>180998</v>
      </c>
      <c r="L37" s="1745"/>
    </row>
    <row r="38" spans="1:13" s="864" customFormat="1" ht="27" x14ac:dyDescent="0.3">
      <c r="A38" s="624"/>
      <c r="B38" s="160" t="s">
        <v>453</v>
      </c>
      <c r="C38" s="30">
        <v>642</v>
      </c>
      <c r="D38" s="1138" t="s">
        <v>73</v>
      </c>
      <c r="E38" s="995">
        <v>8365.52</v>
      </c>
      <c r="F38" s="886">
        <v>10574.41</v>
      </c>
      <c r="G38" s="493">
        <v>14445</v>
      </c>
      <c r="H38" s="1337">
        <v>14445</v>
      </c>
      <c r="I38" s="493">
        <v>14445</v>
      </c>
      <c r="J38" s="1337">
        <v>21330</v>
      </c>
      <c r="K38" s="995">
        <v>21330</v>
      </c>
      <c r="L38" s="1745"/>
      <c r="M38" s="891"/>
    </row>
    <row r="39" spans="1:13" s="954" customFormat="1" ht="27" x14ac:dyDescent="0.3">
      <c r="A39" s="1096"/>
      <c r="B39" s="1070" t="s">
        <v>453</v>
      </c>
      <c r="C39" s="1011">
        <v>637</v>
      </c>
      <c r="D39" s="1081" t="s">
        <v>812</v>
      </c>
      <c r="E39" s="1049">
        <v>0</v>
      </c>
      <c r="F39" s="1048">
        <v>0</v>
      </c>
      <c r="G39" s="1008">
        <v>0</v>
      </c>
      <c r="H39" s="1476">
        <v>0</v>
      </c>
      <c r="I39" s="1008">
        <v>0</v>
      </c>
      <c r="J39" s="1476">
        <v>0</v>
      </c>
      <c r="K39" s="1049">
        <v>7506</v>
      </c>
      <c r="L39" s="1780">
        <v>7506</v>
      </c>
      <c r="M39" s="953"/>
    </row>
    <row r="40" spans="1:13" ht="54.75" customHeight="1" x14ac:dyDescent="0.3">
      <c r="A40" s="798"/>
      <c r="B40" s="215" t="s">
        <v>453</v>
      </c>
      <c r="C40" s="137" t="s">
        <v>591</v>
      </c>
      <c r="D40" s="452" t="s">
        <v>480</v>
      </c>
      <c r="E40" s="1165">
        <v>0</v>
      </c>
      <c r="F40" s="943">
        <v>43854.15</v>
      </c>
      <c r="G40" s="579">
        <v>0</v>
      </c>
      <c r="H40" s="1217">
        <v>0</v>
      </c>
      <c r="I40" s="579">
        <v>0</v>
      </c>
      <c r="J40" s="1217">
        <v>0</v>
      </c>
      <c r="K40" s="994"/>
      <c r="L40" s="1781"/>
    </row>
    <row r="41" spans="1:13" ht="30.75" customHeight="1" x14ac:dyDescent="0.3">
      <c r="A41" s="798"/>
      <c r="B41" s="215" t="s">
        <v>453</v>
      </c>
      <c r="C41" s="137" t="s">
        <v>591</v>
      </c>
      <c r="D41" s="452" t="s">
        <v>741</v>
      </c>
      <c r="E41" s="1165">
        <v>0</v>
      </c>
      <c r="F41" s="943">
        <v>0</v>
      </c>
      <c r="G41" s="579">
        <v>19410</v>
      </c>
      <c r="H41" s="1217">
        <v>19410</v>
      </c>
      <c r="I41" s="579">
        <v>19410</v>
      </c>
      <c r="J41" s="1217">
        <v>19410</v>
      </c>
      <c r="K41" s="994">
        <v>19410</v>
      </c>
      <c r="L41" s="1781"/>
    </row>
    <row r="42" spans="1:13" x14ac:dyDescent="0.3">
      <c r="A42" s="588" t="s">
        <v>75</v>
      </c>
      <c r="B42" s="2217" t="s">
        <v>76</v>
      </c>
      <c r="C42" s="2218"/>
      <c r="D42" s="2219"/>
      <c r="E42" s="993">
        <f t="shared" ref="E42" si="43">SUM(E43,E49)</f>
        <v>210066.78</v>
      </c>
      <c r="F42" s="924">
        <f>SUM(F43,F49)</f>
        <v>189415.06</v>
      </c>
      <c r="G42" s="80">
        <f t="shared" ref="G42:J42" si="44">SUM(G43,G49)</f>
        <v>199619</v>
      </c>
      <c r="H42" s="815">
        <f t="shared" si="44"/>
        <v>199619</v>
      </c>
      <c r="I42" s="80">
        <f t="shared" si="44"/>
        <v>199619</v>
      </c>
      <c r="J42" s="815">
        <f t="shared" si="44"/>
        <v>202059</v>
      </c>
      <c r="K42" s="993">
        <f t="shared" ref="K42" si="45">SUM(K43,K49)</f>
        <v>207816</v>
      </c>
      <c r="L42" s="1734">
        <f t="shared" ref="L42" si="46">SUM(L43,L49)</f>
        <v>5757</v>
      </c>
      <c r="M42" s="1"/>
    </row>
    <row r="43" spans="1:13" x14ac:dyDescent="0.3">
      <c r="A43" s="651" t="s">
        <v>77</v>
      </c>
      <c r="B43" s="293"/>
      <c r="C43" s="11">
        <v>1</v>
      </c>
      <c r="D43" s="12" t="s">
        <v>78</v>
      </c>
      <c r="E43" s="281">
        <f t="shared" ref="E43" si="47">SUM(E44:E48)</f>
        <v>168686.22</v>
      </c>
      <c r="F43" s="944">
        <f t="shared" ref="F43" si="48">SUM(F44:F48)</f>
        <v>145913.57</v>
      </c>
      <c r="G43" s="506">
        <f t="shared" ref="G43:H43" si="49">SUM(G44:G48)</f>
        <v>147379</v>
      </c>
      <c r="H43" s="1592">
        <f t="shared" si="49"/>
        <v>147379</v>
      </c>
      <c r="I43" s="506">
        <f t="shared" ref="I43" si="50">SUM(I44:I48)</f>
        <v>147379</v>
      </c>
      <c r="J43" s="1592">
        <f t="shared" ref="J43" si="51">SUM(J44:J48)</f>
        <v>147379</v>
      </c>
      <c r="K43" s="1604">
        <f>SUM(K44:K48)</f>
        <v>152336</v>
      </c>
      <c r="L43" s="1830">
        <f>SUM(L44:L48)</f>
        <v>4957</v>
      </c>
    </row>
    <row r="44" spans="1:13" x14ac:dyDescent="0.3">
      <c r="A44" s="1044"/>
      <c r="B44" s="1010" t="s">
        <v>446</v>
      </c>
      <c r="C44" s="1011" t="s">
        <v>596</v>
      </c>
      <c r="D44" s="1012" t="s">
        <v>622</v>
      </c>
      <c r="E44" s="1071">
        <v>55858.71</v>
      </c>
      <c r="F44" s="1013">
        <v>53772.02</v>
      </c>
      <c r="G44" s="1107">
        <v>59609</v>
      </c>
      <c r="H44" s="1477">
        <v>59609</v>
      </c>
      <c r="I44" s="1107">
        <v>59609</v>
      </c>
      <c r="J44" s="1477">
        <v>59609</v>
      </c>
      <c r="K44" s="1014">
        <v>61280</v>
      </c>
      <c r="L44" s="1783">
        <v>1671</v>
      </c>
    </row>
    <row r="45" spans="1:13" x14ac:dyDescent="0.3">
      <c r="A45" s="1044"/>
      <c r="B45" s="1010" t="s">
        <v>446</v>
      </c>
      <c r="C45" s="1011" t="s">
        <v>597</v>
      </c>
      <c r="D45" s="1043" t="s">
        <v>71</v>
      </c>
      <c r="E45" s="1071">
        <v>24302.34</v>
      </c>
      <c r="F45" s="1013">
        <v>23661.19</v>
      </c>
      <c r="G45" s="1107">
        <v>25703</v>
      </c>
      <c r="H45" s="1477">
        <v>25703</v>
      </c>
      <c r="I45" s="1107">
        <v>25703</v>
      </c>
      <c r="J45" s="1477">
        <v>25703</v>
      </c>
      <c r="K45" s="1014">
        <v>25862</v>
      </c>
      <c r="L45" s="1783">
        <v>159</v>
      </c>
    </row>
    <row r="46" spans="1:13" x14ac:dyDescent="0.3">
      <c r="A46" s="1044"/>
      <c r="B46" s="1010" t="s">
        <v>446</v>
      </c>
      <c r="C46" s="1011" t="s">
        <v>697</v>
      </c>
      <c r="D46" s="1012" t="s">
        <v>72</v>
      </c>
      <c r="E46" s="1071">
        <v>85613.9</v>
      </c>
      <c r="F46" s="1013">
        <v>68236.740000000005</v>
      </c>
      <c r="G46" s="1107">
        <v>61857</v>
      </c>
      <c r="H46" s="1477">
        <v>61857</v>
      </c>
      <c r="I46" s="1107">
        <v>61857</v>
      </c>
      <c r="J46" s="1477">
        <v>61857</v>
      </c>
      <c r="K46" s="1014">
        <v>64904</v>
      </c>
      <c r="L46" s="1783">
        <v>3047</v>
      </c>
    </row>
    <row r="47" spans="1:13" x14ac:dyDescent="0.3">
      <c r="A47" s="1044"/>
      <c r="B47" s="1010" t="s">
        <v>446</v>
      </c>
      <c r="C47" s="1045">
        <v>642</v>
      </c>
      <c r="D47" s="1043" t="s">
        <v>73</v>
      </c>
      <c r="E47" s="1071">
        <v>2911.27</v>
      </c>
      <c r="F47" s="1013">
        <v>243.62</v>
      </c>
      <c r="G47" s="1107">
        <v>210</v>
      </c>
      <c r="H47" s="1477">
        <v>210</v>
      </c>
      <c r="I47" s="1107">
        <v>210</v>
      </c>
      <c r="J47" s="1477">
        <v>210</v>
      </c>
      <c r="K47" s="1014">
        <v>290</v>
      </c>
      <c r="L47" s="1783">
        <v>80</v>
      </c>
    </row>
    <row r="48" spans="1:13" ht="26.4" customHeight="1" x14ac:dyDescent="0.3">
      <c r="A48" s="565"/>
      <c r="B48" s="60" t="s">
        <v>446</v>
      </c>
      <c r="C48" s="6">
        <v>641</v>
      </c>
      <c r="D48" s="1137" t="s">
        <v>356</v>
      </c>
      <c r="E48" s="170">
        <v>0</v>
      </c>
      <c r="F48" s="958">
        <v>0</v>
      </c>
      <c r="G48" s="503">
        <v>0</v>
      </c>
      <c r="H48" s="700">
        <v>0</v>
      </c>
      <c r="I48" s="503">
        <v>0</v>
      </c>
      <c r="J48" s="700">
        <v>0</v>
      </c>
      <c r="K48" s="183">
        <v>0</v>
      </c>
      <c r="L48" s="1767">
        <v>0</v>
      </c>
    </row>
    <row r="49" spans="1:13" x14ac:dyDescent="0.3">
      <c r="A49" s="534" t="s">
        <v>79</v>
      </c>
      <c r="B49" s="293"/>
      <c r="C49" s="11">
        <v>2</v>
      </c>
      <c r="D49" s="12" t="s">
        <v>80</v>
      </c>
      <c r="E49" s="281">
        <f t="shared" ref="E49" si="52">SUM(E50:E53)</f>
        <v>41380.560000000005</v>
      </c>
      <c r="F49" s="944">
        <f t="shared" ref="F49" si="53">SUM(F50:F53)</f>
        <v>43501.49</v>
      </c>
      <c r="G49" s="506">
        <f t="shared" ref="G49:H49" si="54">SUM(G50:G53)</f>
        <v>52240</v>
      </c>
      <c r="H49" s="1592">
        <f t="shared" si="54"/>
        <v>52240</v>
      </c>
      <c r="I49" s="506">
        <f t="shared" ref="I49" si="55">SUM(I50:I53)</f>
        <v>52240</v>
      </c>
      <c r="J49" s="1592">
        <f t="shared" ref="J49" si="56">SUM(J50:J53)</f>
        <v>54680</v>
      </c>
      <c r="K49" s="281">
        <f>SUM(K50:K53)</f>
        <v>55480</v>
      </c>
      <c r="L49" s="1830">
        <f>SUM(L50:L53)</f>
        <v>800</v>
      </c>
    </row>
    <row r="50" spans="1:13" s="864" customFormat="1" x14ac:dyDescent="0.3">
      <c r="A50" s="1062"/>
      <c r="B50" s="1010" t="s">
        <v>446</v>
      </c>
      <c r="C50" s="1011" t="s">
        <v>596</v>
      </c>
      <c r="D50" s="1012" t="s">
        <v>623</v>
      </c>
      <c r="E50" s="1014">
        <v>23654.71</v>
      </c>
      <c r="F50" s="1013">
        <v>26290.52</v>
      </c>
      <c r="G50" s="1107">
        <v>27750</v>
      </c>
      <c r="H50" s="1477">
        <v>27750</v>
      </c>
      <c r="I50" s="1107">
        <v>27750</v>
      </c>
      <c r="J50" s="1477">
        <v>28330</v>
      </c>
      <c r="K50" s="1014">
        <v>28920</v>
      </c>
      <c r="L50" s="1783">
        <v>590</v>
      </c>
    </row>
    <row r="51" spans="1:13" s="864" customFormat="1" x14ac:dyDescent="0.3">
      <c r="A51" s="1062"/>
      <c r="B51" s="1010" t="s">
        <v>446</v>
      </c>
      <c r="C51" s="1011" t="s">
        <v>597</v>
      </c>
      <c r="D51" s="1012" t="s">
        <v>71</v>
      </c>
      <c r="E51" s="1014">
        <v>8800.68</v>
      </c>
      <c r="F51" s="1013">
        <v>9733.85</v>
      </c>
      <c r="G51" s="1107">
        <v>10210</v>
      </c>
      <c r="H51" s="1477">
        <v>10210</v>
      </c>
      <c r="I51" s="1107">
        <v>10210</v>
      </c>
      <c r="J51" s="1477">
        <v>10420</v>
      </c>
      <c r="K51" s="1014">
        <v>10630</v>
      </c>
      <c r="L51" s="1783">
        <v>210</v>
      </c>
    </row>
    <row r="52" spans="1:13" s="864" customFormat="1" x14ac:dyDescent="0.3">
      <c r="A52" s="910"/>
      <c r="B52" s="60" t="s">
        <v>446</v>
      </c>
      <c r="C52" s="30" t="s">
        <v>591</v>
      </c>
      <c r="D52" s="1138" t="s">
        <v>72</v>
      </c>
      <c r="E52" s="182">
        <v>8812.91</v>
      </c>
      <c r="F52" s="396">
        <v>7302.45</v>
      </c>
      <c r="G52" s="119">
        <v>14030</v>
      </c>
      <c r="H52" s="699">
        <v>14030</v>
      </c>
      <c r="I52" s="119">
        <v>14030</v>
      </c>
      <c r="J52" s="699">
        <v>15680</v>
      </c>
      <c r="K52" s="182">
        <v>15680</v>
      </c>
      <c r="L52" s="1743"/>
    </row>
    <row r="53" spans="1:13" x14ac:dyDescent="0.3">
      <c r="A53" s="569"/>
      <c r="B53" s="60" t="s">
        <v>446</v>
      </c>
      <c r="C53" s="6">
        <v>642</v>
      </c>
      <c r="D53" s="7" t="s">
        <v>73</v>
      </c>
      <c r="E53" s="170">
        <v>112.26</v>
      </c>
      <c r="F53" s="396">
        <v>174.67</v>
      </c>
      <c r="G53" s="119">
        <v>250</v>
      </c>
      <c r="H53" s="699">
        <v>250</v>
      </c>
      <c r="I53" s="119">
        <v>250</v>
      </c>
      <c r="J53" s="699">
        <v>250</v>
      </c>
      <c r="K53" s="182">
        <v>250</v>
      </c>
      <c r="L53" s="1743"/>
    </row>
    <row r="54" spans="1:13" x14ac:dyDescent="0.3">
      <c r="A54" s="530" t="s">
        <v>81</v>
      </c>
      <c r="B54" s="2044" t="s">
        <v>82</v>
      </c>
      <c r="C54" s="2213"/>
      <c r="D54" s="2214"/>
      <c r="E54" s="159">
        <f t="shared" ref="E54" si="57">SUM(E55:E58)</f>
        <v>241276.03000000003</v>
      </c>
      <c r="F54" s="942">
        <f t="shared" ref="F54" si="58">SUM(F55:F58)</f>
        <v>250287.03</v>
      </c>
      <c r="G54" s="81">
        <f t="shared" ref="G54:H54" si="59">SUM(G55:G58)</f>
        <v>300168</v>
      </c>
      <c r="H54" s="822">
        <f t="shared" si="59"/>
        <v>300168</v>
      </c>
      <c r="I54" s="81">
        <f t="shared" ref="I54" si="60">SUM(I55:I58)</f>
        <v>300168</v>
      </c>
      <c r="J54" s="822">
        <f t="shared" ref="J54:L54" si="61">SUM(J55:J58)</f>
        <v>300474</v>
      </c>
      <c r="K54" s="159">
        <f t="shared" si="61"/>
        <v>303884</v>
      </c>
      <c r="L54" s="1736">
        <f t="shared" si="61"/>
        <v>3410</v>
      </c>
      <c r="M54" s="1"/>
    </row>
    <row r="55" spans="1:13" s="864" customFormat="1" x14ac:dyDescent="0.3">
      <c r="A55" s="1009"/>
      <c r="B55" s="1010" t="s">
        <v>446</v>
      </c>
      <c r="C55" s="1011" t="s">
        <v>596</v>
      </c>
      <c r="D55" s="1012" t="s">
        <v>623</v>
      </c>
      <c r="E55" s="1014">
        <v>128226.69</v>
      </c>
      <c r="F55" s="1013">
        <v>138976.88</v>
      </c>
      <c r="G55" s="1107">
        <v>156000</v>
      </c>
      <c r="H55" s="1477">
        <v>156000</v>
      </c>
      <c r="I55" s="1107">
        <v>156000</v>
      </c>
      <c r="J55" s="1477">
        <v>155190</v>
      </c>
      <c r="K55" s="1014">
        <v>158449</v>
      </c>
      <c r="L55" s="1783">
        <v>3259</v>
      </c>
    </row>
    <row r="56" spans="1:13" s="864" customFormat="1" x14ac:dyDescent="0.3">
      <c r="A56" s="865"/>
      <c r="B56" s="60" t="s">
        <v>446</v>
      </c>
      <c r="C56" s="30" t="s">
        <v>597</v>
      </c>
      <c r="D56" s="1138" t="s">
        <v>71</v>
      </c>
      <c r="E56" s="182">
        <v>50679.29</v>
      </c>
      <c r="F56" s="396">
        <v>55223.23</v>
      </c>
      <c r="G56" s="119">
        <v>64560</v>
      </c>
      <c r="H56" s="699">
        <v>64560</v>
      </c>
      <c r="I56" s="119">
        <v>64560</v>
      </c>
      <c r="J56" s="699">
        <v>65060</v>
      </c>
      <c r="K56" s="182">
        <v>65060</v>
      </c>
      <c r="L56" s="1743">
        <v>0</v>
      </c>
    </row>
    <row r="57" spans="1:13" s="864" customFormat="1" x14ac:dyDescent="0.3">
      <c r="A57" s="1009"/>
      <c r="B57" s="1010" t="s">
        <v>446</v>
      </c>
      <c r="C57" s="1011" t="s">
        <v>697</v>
      </c>
      <c r="D57" s="1012" t="s">
        <v>72</v>
      </c>
      <c r="E57" s="1014">
        <v>62093.919999999998</v>
      </c>
      <c r="F57" s="1013">
        <v>55824.68</v>
      </c>
      <c r="G57" s="1107">
        <v>79258</v>
      </c>
      <c r="H57" s="1477">
        <v>79258</v>
      </c>
      <c r="I57" s="1107">
        <v>79258</v>
      </c>
      <c r="J57" s="1477">
        <v>79474</v>
      </c>
      <c r="K57" s="1014">
        <v>79525</v>
      </c>
      <c r="L57" s="1783">
        <v>51</v>
      </c>
    </row>
    <row r="58" spans="1:13" s="864" customFormat="1" x14ac:dyDescent="0.3">
      <c r="A58" s="1009"/>
      <c r="B58" s="1010" t="s">
        <v>446</v>
      </c>
      <c r="C58" s="1011">
        <v>642</v>
      </c>
      <c r="D58" s="1012" t="s">
        <v>73</v>
      </c>
      <c r="E58" s="1014">
        <v>276.13</v>
      </c>
      <c r="F58" s="1013">
        <v>262.24</v>
      </c>
      <c r="G58" s="1107">
        <v>350</v>
      </c>
      <c r="H58" s="1477">
        <v>350</v>
      </c>
      <c r="I58" s="1107">
        <v>350</v>
      </c>
      <c r="J58" s="1477">
        <v>750</v>
      </c>
      <c r="K58" s="1014">
        <v>850</v>
      </c>
      <c r="L58" s="1783">
        <v>100</v>
      </c>
    </row>
    <row r="59" spans="1:13" x14ac:dyDescent="0.3">
      <c r="A59" s="530" t="s">
        <v>83</v>
      </c>
      <c r="B59" s="2039" t="s">
        <v>84</v>
      </c>
      <c r="C59" s="2040"/>
      <c r="D59" s="2041"/>
      <c r="E59" s="159">
        <f t="shared" ref="E59" si="62">SUM(E60,E65)</f>
        <v>115831.9</v>
      </c>
      <c r="F59" s="942">
        <f t="shared" ref="F59" si="63">SUM(F60,F65)</f>
        <v>131610.30000000002</v>
      </c>
      <c r="G59" s="81">
        <f t="shared" ref="G59:H59" si="64">SUM(G60,G65)</f>
        <v>140820</v>
      </c>
      <c r="H59" s="822">
        <f t="shared" si="64"/>
        <v>140820</v>
      </c>
      <c r="I59" s="81">
        <f t="shared" ref="I59" si="65">SUM(I60,I65)</f>
        <v>140820</v>
      </c>
      <c r="J59" s="822">
        <f t="shared" ref="J59:L59" si="66">SUM(J60,J65)</f>
        <v>144575</v>
      </c>
      <c r="K59" s="159">
        <f t="shared" si="66"/>
        <v>148715</v>
      </c>
      <c r="L59" s="1736">
        <f t="shared" si="66"/>
        <v>4140</v>
      </c>
      <c r="M59" s="1"/>
    </row>
    <row r="60" spans="1:13" x14ac:dyDescent="0.3">
      <c r="A60" s="534" t="s">
        <v>85</v>
      </c>
      <c r="B60" s="293"/>
      <c r="C60" s="11">
        <v>1</v>
      </c>
      <c r="D60" s="12" t="s">
        <v>86</v>
      </c>
      <c r="E60" s="281">
        <f t="shared" ref="E60" si="67">SUM(E61:E64)</f>
        <v>71567.45</v>
      </c>
      <c r="F60" s="944">
        <f t="shared" ref="F60" si="68">SUM(F61:F64)</f>
        <v>80756.030000000013</v>
      </c>
      <c r="G60" s="506">
        <f t="shared" ref="G60:H60" si="69">SUM(G61:G64)</f>
        <v>90200</v>
      </c>
      <c r="H60" s="1592">
        <f t="shared" si="69"/>
        <v>90200</v>
      </c>
      <c r="I60" s="506">
        <f t="shared" ref="I60" si="70">SUM(I61:I64)</f>
        <v>90200</v>
      </c>
      <c r="J60" s="1592">
        <f t="shared" ref="J60" si="71">SUM(J61:J64)</f>
        <v>90455</v>
      </c>
      <c r="K60" s="281">
        <f>SUM(K61:K64)</f>
        <v>91475</v>
      </c>
      <c r="L60" s="1830">
        <f>SUM(L61:L64)</f>
        <v>1020</v>
      </c>
    </row>
    <row r="61" spans="1:13" ht="27" x14ac:dyDescent="0.3">
      <c r="A61" s="1042"/>
      <c r="B61" s="1070" t="s">
        <v>465</v>
      </c>
      <c r="C61" s="1011" t="s">
        <v>596</v>
      </c>
      <c r="D61" s="1012" t="s">
        <v>623</v>
      </c>
      <c r="E61" s="1014">
        <v>40137.94</v>
      </c>
      <c r="F61" s="1013">
        <v>44495.41</v>
      </c>
      <c r="G61" s="1107">
        <v>49370</v>
      </c>
      <c r="H61" s="1477">
        <v>49370</v>
      </c>
      <c r="I61" s="1107">
        <v>49370</v>
      </c>
      <c r="J61" s="1477">
        <v>47400</v>
      </c>
      <c r="K61" s="1014">
        <v>48150</v>
      </c>
      <c r="L61" s="1783">
        <v>750</v>
      </c>
      <c r="M61" s="430"/>
    </row>
    <row r="62" spans="1:13" ht="27" x14ac:dyDescent="0.3">
      <c r="A62" s="1042"/>
      <c r="B62" s="1070" t="s">
        <v>465</v>
      </c>
      <c r="C62" s="1011" t="s">
        <v>597</v>
      </c>
      <c r="D62" s="1043" t="s">
        <v>71</v>
      </c>
      <c r="E62" s="1071">
        <v>14788.37</v>
      </c>
      <c r="F62" s="1013">
        <v>16346.19</v>
      </c>
      <c r="G62" s="1107">
        <v>18160</v>
      </c>
      <c r="H62" s="1477">
        <v>18160</v>
      </c>
      <c r="I62" s="1107">
        <v>18160</v>
      </c>
      <c r="J62" s="1477">
        <v>17420</v>
      </c>
      <c r="K62" s="1014">
        <v>17690</v>
      </c>
      <c r="L62" s="1783">
        <v>270</v>
      </c>
      <c r="M62" s="430"/>
    </row>
    <row r="63" spans="1:13" ht="27" x14ac:dyDescent="0.3">
      <c r="A63" s="569"/>
      <c r="B63" s="160" t="s">
        <v>465</v>
      </c>
      <c r="C63" s="30" t="s">
        <v>697</v>
      </c>
      <c r="D63" s="7" t="s">
        <v>72</v>
      </c>
      <c r="E63" s="170">
        <v>16508.689999999999</v>
      </c>
      <c r="F63" s="396">
        <v>19784.330000000002</v>
      </c>
      <c r="G63" s="119">
        <v>22370</v>
      </c>
      <c r="H63" s="699">
        <v>22370</v>
      </c>
      <c r="I63" s="119">
        <v>22370</v>
      </c>
      <c r="J63" s="699">
        <v>25435</v>
      </c>
      <c r="K63" s="182">
        <v>25435</v>
      </c>
      <c r="L63" s="1743"/>
    </row>
    <row r="64" spans="1:13" ht="27" x14ac:dyDescent="0.3">
      <c r="A64" s="569"/>
      <c r="B64" s="160" t="s">
        <v>465</v>
      </c>
      <c r="C64" s="6">
        <v>642</v>
      </c>
      <c r="D64" s="7" t="s">
        <v>73</v>
      </c>
      <c r="E64" s="170">
        <v>132.44999999999999</v>
      </c>
      <c r="F64" s="934">
        <v>130.1</v>
      </c>
      <c r="G64" s="503">
        <v>300</v>
      </c>
      <c r="H64" s="700">
        <v>300</v>
      </c>
      <c r="I64" s="503">
        <v>300</v>
      </c>
      <c r="J64" s="700">
        <v>200</v>
      </c>
      <c r="K64" s="183">
        <v>200</v>
      </c>
      <c r="L64" s="1767"/>
      <c r="M64" s="1"/>
    </row>
    <row r="65" spans="1:13" ht="16.2" customHeight="1" x14ac:dyDescent="0.3">
      <c r="A65" s="534" t="s">
        <v>87</v>
      </c>
      <c r="B65" s="293"/>
      <c r="C65" s="11">
        <v>2</v>
      </c>
      <c r="D65" s="17" t="s">
        <v>88</v>
      </c>
      <c r="E65" s="281">
        <f t="shared" ref="E65" si="72">SUM(E66:E71)</f>
        <v>44264.450000000004</v>
      </c>
      <c r="F65" s="944">
        <f t="shared" ref="F65" si="73">SUM(F66:F71)</f>
        <v>50854.270000000004</v>
      </c>
      <c r="G65" s="506">
        <f t="shared" ref="G65:H65" si="74">SUM(G66:G71)</f>
        <v>50620</v>
      </c>
      <c r="H65" s="1592">
        <f t="shared" si="74"/>
        <v>50620</v>
      </c>
      <c r="I65" s="506">
        <f t="shared" ref="I65" si="75">SUM(I66:I71)</f>
        <v>50620</v>
      </c>
      <c r="J65" s="1592">
        <f t="shared" ref="J65:L65" si="76">SUM(J66:J71)</f>
        <v>54120</v>
      </c>
      <c r="K65" s="1604">
        <f t="shared" si="76"/>
        <v>57240</v>
      </c>
      <c r="L65" s="1830">
        <f t="shared" si="76"/>
        <v>3120</v>
      </c>
    </row>
    <row r="66" spans="1:13" x14ac:dyDescent="0.3">
      <c r="A66" s="1042"/>
      <c r="B66" s="1010" t="s">
        <v>448</v>
      </c>
      <c r="C66" s="1011" t="s">
        <v>596</v>
      </c>
      <c r="D66" s="1012" t="s">
        <v>623</v>
      </c>
      <c r="E66" s="1071">
        <v>24011.72</v>
      </c>
      <c r="F66" s="1013">
        <v>25062.59</v>
      </c>
      <c r="G66" s="1107">
        <v>25740</v>
      </c>
      <c r="H66" s="1477">
        <v>25740</v>
      </c>
      <c r="I66" s="1107">
        <v>25740</v>
      </c>
      <c r="J66" s="1477">
        <v>25740</v>
      </c>
      <c r="K66" s="1014">
        <v>27515</v>
      </c>
      <c r="L66" s="1783">
        <v>1775</v>
      </c>
    </row>
    <row r="67" spans="1:13" x14ac:dyDescent="0.3">
      <c r="A67" s="1042"/>
      <c r="B67" s="1010" t="s">
        <v>448</v>
      </c>
      <c r="C67" s="1011" t="s">
        <v>597</v>
      </c>
      <c r="D67" s="1043" t="s">
        <v>71</v>
      </c>
      <c r="E67" s="1071">
        <v>8979.08</v>
      </c>
      <c r="F67" s="1013">
        <v>9381.48</v>
      </c>
      <c r="G67" s="1107">
        <v>9520</v>
      </c>
      <c r="H67" s="1477">
        <v>9520</v>
      </c>
      <c r="I67" s="1107">
        <v>9520</v>
      </c>
      <c r="J67" s="1477">
        <v>9520</v>
      </c>
      <c r="K67" s="1014">
        <v>10165</v>
      </c>
      <c r="L67" s="1783">
        <v>645</v>
      </c>
    </row>
    <row r="68" spans="1:13" x14ac:dyDescent="0.3">
      <c r="A68" s="569"/>
      <c r="B68" s="60" t="s">
        <v>448</v>
      </c>
      <c r="C68" s="30" t="s">
        <v>697</v>
      </c>
      <c r="D68" s="7" t="s">
        <v>72</v>
      </c>
      <c r="E68" s="170">
        <v>11219.55</v>
      </c>
      <c r="F68" s="934">
        <v>16292.2</v>
      </c>
      <c r="G68" s="503">
        <v>15260</v>
      </c>
      <c r="H68" s="700">
        <v>15260</v>
      </c>
      <c r="I68" s="503">
        <v>15260</v>
      </c>
      <c r="J68" s="700">
        <v>15260</v>
      </c>
      <c r="K68" s="183">
        <v>15260</v>
      </c>
      <c r="L68" s="1767">
        <v>0</v>
      </c>
    </row>
    <row r="69" spans="1:13" s="864" customFormat="1" ht="27" x14ac:dyDescent="0.3">
      <c r="A69" s="910"/>
      <c r="B69" s="60" t="s">
        <v>448</v>
      </c>
      <c r="C69" s="30" t="s">
        <v>697</v>
      </c>
      <c r="D69" s="1137" t="s">
        <v>827</v>
      </c>
      <c r="E69" s="182">
        <v>0</v>
      </c>
      <c r="F69" s="396">
        <v>0</v>
      </c>
      <c r="G69" s="119">
        <v>0</v>
      </c>
      <c r="H69" s="699">
        <v>0</v>
      </c>
      <c r="I69" s="119">
        <v>0</v>
      </c>
      <c r="J69" s="699">
        <v>3500</v>
      </c>
      <c r="K69" s="182">
        <v>3500</v>
      </c>
      <c r="L69" s="1743">
        <v>0</v>
      </c>
    </row>
    <row r="70" spans="1:13" s="864" customFormat="1" x14ac:dyDescent="0.3">
      <c r="A70" s="1062"/>
      <c r="B70" s="1010" t="s">
        <v>850</v>
      </c>
      <c r="C70" s="1011">
        <v>633</v>
      </c>
      <c r="D70" s="1081" t="s">
        <v>851</v>
      </c>
      <c r="E70" s="1014"/>
      <c r="F70" s="1013"/>
      <c r="G70" s="1107"/>
      <c r="H70" s="1477"/>
      <c r="I70" s="1107"/>
      <c r="J70" s="1477">
        <v>0</v>
      </c>
      <c r="K70" s="1014">
        <v>700</v>
      </c>
      <c r="L70" s="1783">
        <v>700</v>
      </c>
    </row>
    <row r="71" spans="1:13" x14ac:dyDescent="0.3">
      <c r="A71" s="654"/>
      <c r="B71" s="621" t="s">
        <v>448</v>
      </c>
      <c r="C71" s="719">
        <v>640</v>
      </c>
      <c r="D71" s="858" t="s">
        <v>73</v>
      </c>
      <c r="E71" s="695">
        <v>54.1</v>
      </c>
      <c r="F71" s="934">
        <v>118</v>
      </c>
      <c r="G71" s="503">
        <v>100</v>
      </c>
      <c r="H71" s="700">
        <v>100</v>
      </c>
      <c r="I71" s="503">
        <v>100</v>
      </c>
      <c r="J71" s="700">
        <v>100</v>
      </c>
      <c r="K71" s="183">
        <v>100</v>
      </c>
      <c r="L71" s="1767">
        <v>0</v>
      </c>
    </row>
    <row r="72" spans="1:13" x14ac:dyDescent="0.3">
      <c r="A72" s="530" t="s">
        <v>89</v>
      </c>
      <c r="B72" s="2039" t="s">
        <v>90</v>
      </c>
      <c r="C72" s="2040"/>
      <c r="D72" s="2041"/>
      <c r="E72" s="996">
        <f t="shared" ref="E72:F72" si="77">SUM(E73:E75)</f>
        <v>13045</v>
      </c>
      <c r="F72" s="947">
        <f t="shared" si="77"/>
        <v>13257</v>
      </c>
      <c r="G72" s="1600">
        <f t="shared" ref="G72:H72" si="78">SUM(G73:G75)</f>
        <v>13912</v>
      </c>
      <c r="H72" s="1596">
        <f t="shared" si="78"/>
        <v>13912</v>
      </c>
      <c r="I72" s="1600">
        <f t="shared" ref="I72" si="79">SUM(I73:I75)</f>
        <v>13912</v>
      </c>
      <c r="J72" s="1596">
        <f t="shared" ref="J72" si="80">SUM(J73:J75)</f>
        <v>13912</v>
      </c>
      <c r="K72" s="996">
        <f t="shared" ref="K72:L72" si="81">SUM(K73:K75)</f>
        <v>13912</v>
      </c>
      <c r="L72" s="1831">
        <f t="shared" si="81"/>
        <v>0</v>
      </c>
      <c r="M72" s="1"/>
    </row>
    <row r="73" spans="1:13" ht="40.200000000000003" x14ac:dyDescent="0.3">
      <c r="A73" s="584"/>
      <c r="B73" s="455" t="s">
        <v>451</v>
      </c>
      <c r="C73" s="30" t="s">
        <v>596</v>
      </c>
      <c r="D73" s="74" t="s">
        <v>630</v>
      </c>
      <c r="E73" s="997">
        <v>12166.03</v>
      </c>
      <c r="F73" s="929">
        <v>11839.87</v>
      </c>
      <c r="G73" s="95">
        <v>13125</v>
      </c>
      <c r="H73" s="1556">
        <v>13125</v>
      </c>
      <c r="I73" s="95">
        <v>13125</v>
      </c>
      <c r="J73" s="1556">
        <v>13125</v>
      </c>
      <c r="K73" s="997">
        <v>13125</v>
      </c>
      <c r="L73" s="1819"/>
    </row>
    <row r="74" spans="1:13" x14ac:dyDescent="0.3">
      <c r="A74" s="584"/>
      <c r="B74" s="455" t="s">
        <v>451</v>
      </c>
      <c r="C74" s="30">
        <v>637</v>
      </c>
      <c r="D74" s="31" t="s">
        <v>91</v>
      </c>
      <c r="E74" s="997">
        <v>622.57000000000005</v>
      </c>
      <c r="F74" s="929">
        <v>630.13</v>
      </c>
      <c r="G74" s="95">
        <v>649</v>
      </c>
      <c r="H74" s="1556">
        <v>649</v>
      </c>
      <c r="I74" s="95">
        <v>649</v>
      </c>
      <c r="J74" s="1556">
        <v>649</v>
      </c>
      <c r="K74" s="997">
        <v>649</v>
      </c>
      <c r="L74" s="1819"/>
    </row>
    <row r="75" spans="1:13" s="904" customFormat="1" x14ac:dyDescent="0.3">
      <c r="A75" s="955"/>
      <c r="B75" s="455" t="s">
        <v>451</v>
      </c>
      <c r="C75" s="30" t="s">
        <v>697</v>
      </c>
      <c r="D75" s="73" t="s">
        <v>72</v>
      </c>
      <c r="E75" s="997">
        <v>256.39999999999998</v>
      </c>
      <c r="F75" s="929">
        <v>787</v>
      </c>
      <c r="G75" s="95">
        <v>138</v>
      </c>
      <c r="H75" s="1556">
        <v>138</v>
      </c>
      <c r="I75" s="95">
        <v>138</v>
      </c>
      <c r="J75" s="1556">
        <v>138</v>
      </c>
      <c r="K75" s="997">
        <v>138</v>
      </c>
      <c r="L75" s="1819"/>
    </row>
    <row r="76" spans="1:13" x14ac:dyDescent="0.3">
      <c r="A76" s="530" t="s">
        <v>92</v>
      </c>
      <c r="B76" s="2039" t="s">
        <v>93</v>
      </c>
      <c r="C76" s="2040"/>
      <c r="D76" s="2041"/>
      <c r="E76" s="159">
        <f t="shared" ref="E76:F76" si="82">SUM(E77)</f>
        <v>3937.56</v>
      </c>
      <c r="F76" s="942">
        <f t="shared" si="82"/>
        <v>4330.72</v>
      </c>
      <c r="G76" s="81">
        <f t="shared" ref="G76:J76" si="83">SUM(G77:G78)</f>
        <v>29409</v>
      </c>
      <c r="H76" s="822">
        <f t="shared" si="83"/>
        <v>29409</v>
      </c>
      <c r="I76" s="81">
        <f t="shared" si="83"/>
        <v>29409</v>
      </c>
      <c r="J76" s="822">
        <f t="shared" si="83"/>
        <v>29409</v>
      </c>
      <c r="K76" s="159">
        <f t="shared" ref="K76:L76" si="84">SUM(K77:K78)</f>
        <v>29409</v>
      </c>
      <c r="L76" s="1736">
        <f t="shared" si="84"/>
        <v>0</v>
      </c>
    </row>
    <row r="77" spans="1:13" ht="27" customHeight="1" x14ac:dyDescent="0.3">
      <c r="A77" s="731"/>
      <c r="B77" s="732" t="s">
        <v>466</v>
      </c>
      <c r="C77" s="137">
        <v>642</v>
      </c>
      <c r="D77" s="859" t="s">
        <v>94</v>
      </c>
      <c r="E77" s="998">
        <v>3937.56</v>
      </c>
      <c r="F77" s="948">
        <v>4330.72</v>
      </c>
      <c r="G77" s="733">
        <v>4752</v>
      </c>
      <c r="H77" s="1221">
        <v>4752</v>
      </c>
      <c r="I77" s="733">
        <v>4752</v>
      </c>
      <c r="J77" s="1221">
        <v>4752</v>
      </c>
      <c r="K77" s="998">
        <v>4752</v>
      </c>
      <c r="L77" s="1832"/>
    </row>
    <row r="78" spans="1:13" ht="39.75" customHeight="1" x14ac:dyDescent="0.3">
      <c r="A78" s="731"/>
      <c r="B78" s="732" t="s">
        <v>481</v>
      </c>
      <c r="C78" s="137">
        <v>642</v>
      </c>
      <c r="D78" s="859" t="s">
        <v>706</v>
      </c>
      <c r="E78" s="998">
        <v>0</v>
      </c>
      <c r="F78" s="948">
        <v>0</v>
      </c>
      <c r="G78" s="733">
        <v>24657</v>
      </c>
      <c r="H78" s="1221">
        <v>24657</v>
      </c>
      <c r="I78" s="733">
        <v>24657</v>
      </c>
      <c r="J78" s="1221">
        <v>24657</v>
      </c>
      <c r="K78" s="998">
        <v>24657</v>
      </c>
      <c r="L78" s="1832"/>
    </row>
    <row r="79" spans="1:13" x14ac:dyDescent="0.3">
      <c r="A79" s="530" t="s">
        <v>679</v>
      </c>
      <c r="B79" s="2044" t="s">
        <v>96</v>
      </c>
      <c r="C79" s="2213"/>
      <c r="D79" s="2214"/>
      <c r="E79" s="159">
        <f>SUM(E80:E81)</f>
        <v>11100.74</v>
      </c>
      <c r="F79" s="942">
        <f t="shared" ref="F79" si="85">SUM(F80:F81)</f>
        <v>11353.69</v>
      </c>
      <c r="G79" s="81">
        <f t="shared" ref="G79" si="86">SUM(G80:G81)</f>
        <v>12350</v>
      </c>
      <c r="H79" s="822">
        <f t="shared" ref="H79:I79" si="87">SUM(H80:H81)</f>
        <v>12350</v>
      </c>
      <c r="I79" s="81">
        <f t="shared" si="87"/>
        <v>12350</v>
      </c>
      <c r="J79" s="822">
        <f t="shared" ref="J79" si="88">SUM(J80:J81)</f>
        <v>12350</v>
      </c>
      <c r="K79" s="159">
        <f>SUM(K80:K81)</f>
        <v>12350</v>
      </c>
      <c r="L79" s="1736">
        <f>SUM(L80:L81)</f>
        <v>0</v>
      </c>
    </row>
    <row r="80" spans="1:13" ht="53.4" x14ac:dyDescent="0.3">
      <c r="A80" s="584"/>
      <c r="B80" s="455" t="s">
        <v>431</v>
      </c>
      <c r="C80" s="40" t="s">
        <v>515</v>
      </c>
      <c r="D80" s="74" t="s">
        <v>756</v>
      </c>
      <c r="E80" s="997">
        <v>10485.96</v>
      </c>
      <c r="F80" s="930">
        <v>10729.75</v>
      </c>
      <c r="G80" s="220">
        <v>11700</v>
      </c>
      <c r="H80" s="783">
        <v>11700</v>
      </c>
      <c r="I80" s="220">
        <v>11700</v>
      </c>
      <c r="J80" s="783">
        <v>11700</v>
      </c>
      <c r="K80" s="999">
        <v>11700</v>
      </c>
      <c r="L80" s="1771"/>
    </row>
    <row r="81" spans="1:12" ht="15" thickBot="1" x14ac:dyDescent="0.35">
      <c r="A81" s="652"/>
      <c r="B81" s="455" t="s">
        <v>431</v>
      </c>
      <c r="C81" s="96">
        <v>637</v>
      </c>
      <c r="D81" s="97" t="s">
        <v>91</v>
      </c>
      <c r="E81" s="1001">
        <v>614.78</v>
      </c>
      <c r="F81" s="937">
        <v>623.94000000000005</v>
      </c>
      <c r="G81" s="1601">
        <v>650</v>
      </c>
      <c r="H81" s="1597">
        <v>650</v>
      </c>
      <c r="I81" s="1601">
        <v>650</v>
      </c>
      <c r="J81" s="1597">
        <v>650</v>
      </c>
      <c r="K81" s="1000">
        <v>650</v>
      </c>
      <c r="L81" s="1833"/>
    </row>
    <row r="82" spans="1:12" x14ac:dyDescent="0.3">
      <c r="A82" s="653" t="s">
        <v>387</v>
      </c>
      <c r="B82" s="2044" t="s">
        <v>96</v>
      </c>
      <c r="C82" s="2213"/>
      <c r="D82" s="2214"/>
      <c r="E82" s="159">
        <v>0</v>
      </c>
      <c r="F82" s="1595">
        <v>0</v>
      </c>
      <c r="G82" s="159">
        <v>0</v>
      </c>
      <c r="H82" s="942">
        <v>0</v>
      </c>
      <c r="I82" s="159">
        <v>0</v>
      </c>
      <c r="J82" s="942">
        <v>0</v>
      </c>
      <c r="K82" s="159">
        <f>SUM(K83)</f>
        <v>0</v>
      </c>
      <c r="L82" s="1736">
        <f>SUM(L83)</f>
        <v>0</v>
      </c>
    </row>
    <row r="83" spans="1:12" ht="15" thickBot="1" x14ac:dyDescent="0.35">
      <c r="A83" s="1612"/>
      <c r="B83" s="1613" t="s">
        <v>450</v>
      </c>
      <c r="C83" s="1614">
        <v>637</v>
      </c>
      <c r="D83" s="1615" t="s">
        <v>388</v>
      </c>
      <c r="E83" s="1018">
        <v>0</v>
      </c>
      <c r="F83" s="939">
        <v>0</v>
      </c>
      <c r="G83" s="1018">
        <v>0</v>
      </c>
      <c r="H83" s="939">
        <v>0</v>
      </c>
      <c r="I83" s="1018">
        <v>0</v>
      </c>
      <c r="J83" s="939">
        <v>0</v>
      </c>
      <c r="K83" s="1018">
        <v>0</v>
      </c>
      <c r="L83" s="1813">
        <v>0</v>
      </c>
    </row>
    <row r="84" spans="1:12" ht="15" thickTop="1" x14ac:dyDescent="0.3">
      <c r="A84" s="343"/>
      <c r="B84" s="344"/>
      <c r="C84" s="131"/>
      <c r="D84" s="131" t="s">
        <v>415</v>
      </c>
      <c r="E84" s="1605">
        <f>SUM(E72,E76,E79)</f>
        <v>28083.300000000003</v>
      </c>
      <c r="F84" s="282">
        <f>SUM(F33,F40,F72,F76,F79,F82)</f>
        <v>84795.56</v>
      </c>
      <c r="G84" s="1602">
        <f>SUM(G72,G76,G79,G82,G40)</f>
        <v>55671</v>
      </c>
      <c r="H84" s="190">
        <f>SUM(H72,H76,H79,H82,H40)</f>
        <v>55671</v>
      </c>
      <c r="I84" s="1602">
        <f>SUM(I72,I76,I79,I82,I40)</f>
        <v>55671</v>
      </c>
      <c r="J84" s="190">
        <f>SUM(J72,J76,J79,J82,J40)</f>
        <v>55671</v>
      </c>
      <c r="K84" s="1605"/>
      <c r="L84" s="190"/>
    </row>
    <row r="85" spans="1:12" x14ac:dyDescent="0.3">
      <c r="A85" s="343"/>
      <c r="B85" s="344"/>
      <c r="C85" s="131"/>
      <c r="D85" s="131" t="s">
        <v>414</v>
      </c>
      <c r="E85" s="1605">
        <f>SUM(E59,E54,E42,E34,E27)</f>
        <v>1887793.85</v>
      </c>
      <c r="F85" s="282">
        <f>SUM(F28:F31,F35:F38,F42,F54,F59)</f>
        <v>1928202.9500000002</v>
      </c>
      <c r="G85" s="1602">
        <f>SUM(G27,G34,G42,G54,G59)</f>
        <v>2099392</v>
      </c>
      <c r="H85" s="190">
        <f>SUM(H27,H34,H42,H54,H59)</f>
        <v>2099392</v>
      </c>
      <c r="I85" s="1602">
        <f>SUM(I27,I34,I42,I54,I59)</f>
        <v>2104002</v>
      </c>
      <c r="J85" s="190">
        <f>SUM(J27,J34,J42,J54,J59)</f>
        <v>2105633</v>
      </c>
      <c r="K85" s="1605"/>
      <c r="L85" s="190"/>
    </row>
    <row r="86" spans="1:12" x14ac:dyDescent="0.3">
      <c r="A86" s="510"/>
      <c r="B86" s="344"/>
      <c r="C86" s="447"/>
      <c r="D86" s="447" t="s">
        <v>423</v>
      </c>
      <c r="E86" s="1606">
        <f t="shared" ref="E86" si="89">SUM(E84:E85)</f>
        <v>1915877.1500000001</v>
      </c>
      <c r="F86" s="448">
        <f t="shared" ref="F86" si="90">SUM(F84:F85)</f>
        <v>2012998.5100000002</v>
      </c>
      <c r="G86" s="1603">
        <f t="shared" ref="G86:H86" si="91">SUM(G84:G85)</f>
        <v>2155063</v>
      </c>
      <c r="H86" s="449">
        <f t="shared" si="91"/>
        <v>2155063</v>
      </c>
      <c r="I86" s="1603">
        <f t="shared" ref="I86" si="92">SUM(I84:I85)</f>
        <v>2159673</v>
      </c>
      <c r="J86" s="449">
        <f t="shared" ref="J86" si="93">SUM(J84:J85)</f>
        <v>2161304</v>
      </c>
      <c r="K86" s="1606"/>
      <c r="L86" s="449"/>
    </row>
    <row r="87" spans="1:12" x14ac:dyDescent="0.3">
      <c r="A87" s="343"/>
      <c r="B87" s="344"/>
      <c r="C87" s="131"/>
      <c r="D87" s="131"/>
      <c r="E87" s="282"/>
      <c r="F87" s="190"/>
      <c r="G87" s="282"/>
      <c r="H87" s="481"/>
      <c r="I87" s="481"/>
      <c r="J87" s="481"/>
      <c r="K87" s="282"/>
      <c r="L87" s="190"/>
    </row>
    <row r="88" spans="1:12" s="110" customFormat="1" ht="18.600000000000001" thickBot="1" x14ac:dyDescent="0.4">
      <c r="A88" s="1972" t="s">
        <v>325</v>
      </c>
      <c r="B88" s="1973"/>
      <c r="C88" s="1973"/>
      <c r="D88" s="1973"/>
      <c r="E88" s="1974"/>
      <c r="F88" s="1974"/>
      <c r="G88" s="352"/>
      <c r="H88" s="497"/>
      <c r="I88" s="497"/>
      <c r="J88" s="497"/>
      <c r="K88" s="352"/>
      <c r="L88" s="496"/>
    </row>
    <row r="89" spans="1:12" ht="71.25" customHeight="1" thickTop="1" x14ac:dyDescent="0.3">
      <c r="A89" s="1981" t="s">
        <v>328</v>
      </c>
      <c r="B89" s="1975" t="s">
        <v>327</v>
      </c>
      <c r="C89" s="1976"/>
      <c r="D89" s="2036" t="s">
        <v>2</v>
      </c>
      <c r="E89" s="467" t="s">
        <v>472</v>
      </c>
      <c r="F89" s="1214" t="s">
        <v>795</v>
      </c>
      <c r="G89" s="468" t="s">
        <v>777</v>
      </c>
      <c r="H89" s="775" t="s">
        <v>782</v>
      </c>
      <c r="I89" s="468" t="s">
        <v>783</v>
      </c>
      <c r="J89" s="775" t="s">
        <v>828</v>
      </c>
      <c r="K89" s="900" t="s">
        <v>839</v>
      </c>
      <c r="L89" s="1699" t="s">
        <v>840</v>
      </c>
    </row>
    <row r="90" spans="1:12" ht="15" thickBot="1" x14ac:dyDescent="0.35">
      <c r="A90" s="1982"/>
      <c r="B90" s="1977"/>
      <c r="C90" s="1978"/>
      <c r="D90" s="2007"/>
      <c r="E90" s="149" t="s">
        <v>4</v>
      </c>
      <c r="F90" s="843" t="s">
        <v>4</v>
      </c>
      <c r="G90" s="991" t="s">
        <v>4</v>
      </c>
      <c r="H90" s="784" t="s">
        <v>4</v>
      </c>
      <c r="I90" s="241" t="s">
        <v>365</v>
      </c>
      <c r="J90" s="784" t="s">
        <v>365</v>
      </c>
      <c r="K90" s="991" t="s">
        <v>4</v>
      </c>
      <c r="L90" s="1750" t="s">
        <v>4</v>
      </c>
    </row>
    <row r="91" spans="1:12" s="110" customFormat="1" ht="16.8" thickTop="1" thickBot="1" x14ac:dyDescent="0.35">
      <c r="A91" s="2027" t="s">
        <v>325</v>
      </c>
      <c r="B91" s="2028"/>
      <c r="C91" s="2028"/>
      <c r="D91" s="2028"/>
      <c r="E91" s="193">
        <f t="shared" ref="E91:J91" si="94">SUM(E92,E95,E98,E101:E102,E107:E109)</f>
        <v>163801.35</v>
      </c>
      <c r="F91" s="949">
        <f t="shared" si="94"/>
        <v>28305.160000000003</v>
      </c>
      <c r="G91" s="194">
        <f t="shared" si="94"/>
        <v>205000</v>
      </c>
      <c r="H91" s="759">
        <f t="shared" si="94"/>
        <v>282000</v>
      </c>
      <c r="I91" s="194">
        <f t="shared" si="94"/>
        <v>525000</v>
      </c>
      <c r="J91" s="759">
        <f t="shared" si="94"/>
        <v>550281</v>
      </c>
      <c r="K91" s="193">
        <f>SUM(K92,K95,K102)</f>
        <v>560281</v>
      </c>
      <c r="L91" s="1766">
        <f>SUM(L92,L95,L102)</f>
        <v>10000</v>
      </c>
    </row>
    <row r="92" spans="1:12" ht="15" thickTop="1" x14ac:dyDescent="0.3">
      <c r="A92" s="561" t="s">
        <v>69</v>
      </c>
      <c r="B92" s="64" t="s">
        <v>70</v>
      </c>
      <c r="C92" s="64"/>
      <c r="D92" s="65"/>
      <c r="E92" s="993">
        <f t="shared" ref="E92" si="95">SUM(E93:E94)</f>
        <v>0</v>
      </c>
      <c r="F92" s="946">
        <f t="shared" ref="F92" si="96">SUM(F93:F94)</f>
        <v>9354.6</v>
      </c>
      <c r="G92" s="80">
        <f t="shared" ref="G92:H92" si="97">SUM(G93:G94)</f>
        <v>205000</v>
      </c>
      <c r="H92" s="815">
        <f t="shared" si="97"/>
        <v>282000</v>
      </c>
      <c r="I92" s="80">
        <f t="shared" ref="I92" si="98">SUM(I93:I94)</f>
        <v>365000</v>
      </c>
      <c r="J92" s="815">
        <f>SUM(J93:J94)</f>
        <v>365000</v>
      </c>
      <c r="K92" s="993">
        <f>SUM(K93:K94)</f>
        <v>408500</v>
      </c>
      <c r="L92" s="1734">
        <f>SUM(L93:L94)</f>
        <v>43500</v>
      </c>
    </row>
    <row r="93" spans="1:12" ht="57" customHeight="1" x14ac:dyDescent="0.3">
      <c r="A93" s="799"/>
      <c r="B93" s="370" t="s">
        <v>452</v>
      </c>
      <c r="C93" s="800">
        <v>716</v>
      </c>
      <c r="D93" s="801" t="s">
        <v>774</v>
      </c>
      <c r="E93" s="994">
        <v>0</v>
      </c>
      <c r="F93" s="943">
        <v>8854.6</v>
      </c>
      <c r="G93" s="579">
        <v>5000</v>
      </c>
      <c r="H93" s="1217">
        <v>5000</v>
      </c>
      <c r="I93" s="579">
        <v>5000</v>
      </c>
      <c r="J93" s="1217">
        <v>5000</v>
      </c>
      <c r="K93" s="994">
        <v>5000</v>
      </c>
      <c r="L93" s="1781"/>
    </row>
    <row r="94" spans="1:12" s="110" customFormat="1" ht="42" customHeight="1" x14ac:dyDescent="0.3">
      <c r="A94" s="1051"/>
      <c r="B94" s="1047" t="s">
        <v>452</v>
      </c>
      <c r="C94" s="1011">
        <v>716.71699999999998</v>
      </c>
      <c r="D94" s="1081" t="s">
        <v>748</v>
      </c>
      <c r="E94" s="1049">
        <v>0</v>
      </c>
      <c r="F94" s="1048">
        <v>500</v>
      </c>
      <c r="G94" s="1008">
        <v>200000</v>
      </c>
      <c r="H94" s="1476">
        <v>277000</v>
      </c>
      <c r="I94" s="1008">
        <v>360000</v>
      </c>
      <c r="J94" s="1476">
        <v>360000</v>
      </c>
      <c r="K94" s="1049">
        <v>403500</v>
      </c>
      <c r="L94" s="1780">
        <v>43500</v>
      </c>
    </row>
    <row r="95" spans="1:12" x14ac:dyDescent="0.3">
      <c r="A95" s="568" t="s">
        <v>74</v>
      </c>
      <c r="B95" s="2039" t="s">
        <v>257</v>
      </c>
      <c r="C95" s="2215"/>
      <c r="D95" s="2216"/>
      <c r="E95" s="159">
        <f t="shared" ref="E95:J95" si="99">SUM(E96:E97)</f>
        <v>163801.35</v>
      </c>
      <c r="F95" s="942">
        <f t="shared" si="99"/>
        <v>245.41</v>
      </c>
      <c r="G95" s="159">
        <f t="shared" si="99"/>
        <v>0</v>
      </c>
      <c r="H95" s="942">
        <f t="shared" si="99"/>
        <v>0</v>
      </c>
      <c r="I95" s="81">
        <f t="shared" si="99"/>
        <v>155000</v>
      </c>
      <c r="J95" s="822">
        <f t="shared" si="99"/>
        <v>173500</v>
      </c>
      <c r="K95" s="159">
        <f t="shared" ref="K95:L95" si="100">SUM(K96:K97)</f>
        <v>130000</v>
      </c>
      <c r="L95" s="1736">
        <f t="shared" si="100"/>
        <v>-43500</v>
      </c>
    </row>
    <row r="96" spans="1:12" ht="27" x14ac:dyDescent="0.3">
      <c r="A96" s="650"/>
      <c r="B96" s="160" t="s">
        <v>453</v>
      </c>
      <c r="C96" s="30">
        <v>713</v>
      </c>
      <c r="D96" s="1138" t="s">
        <v>298</v>
      </c>
      <c r="E96" s="1521">
        <v>6693.03</v>
      </c>
      <c r="F96" s="943">
        <v>245.41</v>
      </c>
      <c r="G96" s="994">
        <v>0</v>
      </c>
      <c r="H96" s="943">
        <v>0</v>
      </c>
      <c r="I96" s="994">
        <v>0</v>
      </c>
      <c r="J96" s="943">
        <v>0</v>
      </c>
      <c r="K96" s="994">
        <v>0</v>
      </c>
      <c r="L96" s="1781"/>
    </row>
    <row r="97" spans="1:12" s="864" customFormat="1" ht="66" customHeight="1" x14ac:dyDescent="0.3">
      <c r="A97" s="1117"/>
      <c r="B97" s="1070" t="s">
        <v>453</v>
      </c>
      <c r="C97" s="1010" t="s">
        <v>620</v>
      </c>
      <c r="D97" s="1118" t="s">
        <v>820</v>
      </c>
      <c r="E97" s="1049">
        <v>157108.32</v>
      </c>
      <c r="F97" s="1048">
        <v>0</v>
      </c>
      <c r="G97" s="1049">
        <v>0</v>
      </c>
      <c r="H97" s="1048">
        <v>0</v>
      </c>
      <c r="I97" s="1008">
        <v>155000</v>
      </c>
      <c r="J97" s="1476">
        <v>173500</v>
      </c>
      <c r="K97" s="1049">
        <v>130000</v>
      </c>
      <c r="L97" s="1780">
        <v>-43500</v>
      </c>
    </row>
    <row r="98" spans="1:12" x14ac:dyDescent="0.3">
      <c r="A98" s="588" t="s">
        <v>75</v>
      </c>
      <c r="B98" s="2217" t="s">
        <v>76</v>
      </c>
      <c r="C98" s="2218"/>
      <c r="D98" s="2219"/>
      <c r="E98" s="1002">
        <f t="shared" ref="E98" si="101">SUM(E99:E100)</f>
        <v>0</v>
      </c>
      <c r="F98" s="936">
        <f t="shared" ref="F98" si="102">SUM(F99:F100)</f>
        <v>0</v>
      </c>
      <c r="G98" s="1002">
        <f t="shared" ref="G98:H98" si="103">SUM(G99:G100)</f>
        <v>0</v>
      </c>
      <c r="H98" s="936">
        <f t="shared" si="103"/>
        <v>0</v>
      </c>
      <c r="I98" s="1002">
        <f t="shared" ref="I98" si="104">SUM(I99:I100)</f>
        <v>0</v>
      </c>
      <c r="J98" s="936">
        <f t="shared" ref="J98:L98" si="105">SUM(J99:J100)</f>
        <v>0</v>
      </c>
      <c r="K98" s="1002">
        <f t="shared" si="105"/>
        <v>0</v>
      </c>
      <c r="L98" s="1810">
        <f t="shared" si="105"/>
        <v>0</v>
      </c>
    </row>
    <row r="99" spans="1:12" x14ac:dyDescent="0.3">
      <c r="A99" s="651" t="s">
        <v>77</v>
      </c>
      <c r="B99" s="293"/>
      <c r="C99" s="11">
        <v>1</v>
      </c>
      <c r="D99" s="12" t="s">
        <v>78</v>
      </c>
      <c r="E99" s="281">
        <v>0</v>
      </c>
      <c r="F99" s="944">
        <v>0</v>
      </c>
      <c r="G99" s="281">
        <v>0</v>
      </c>
      <c r="H99" s="944">
        <v>0</v>
      </c>
      <c r="I99" s="281">
        <v>0</v>
      </c>
      <c r="J99" s="944">
        <v>0</v>
      </c>
      <c r="K99" s="281">
        <v>0</v>
      </c>
      <c r="L99" s="1830">
        <v>0</v>
      </c>
    </row>
    <row r="100" spans="1:12" x14ac:dyDescent="0.3">
      <c r="A100" s="534" t="s">
        <v>79</v>
      </c>
      <c r="B100" s="293"/>
      <c r="C100" s="11">
        <v>2</v>
      </c>
      <c r="D100" s="12" t="s">
        <v>80</v>
      </c>
      <c r="E100" s="281">
        <v>0</v>
      </c>
      <c r="F100" s="944">
        <v>0</v>
      </c>
      <c r="G100" s="281">
        <v>0</v>
      </c>
      <c r="H100" s="944">
        <v>0</v>
      </c>
      <c r="I100" s="281">
        <v>0</v>
      </c>
      <c r="J100" s="944">
        <v>0</v>
      </c>
      <c r="K100" s="281">
        <v>0</v>
      </c>
      <c r="L100" s="1830">
        <v>0</v>
      </c>
    </row>
    <row r="101" spans="1:12" x14ac:dyDescent="0.3">
      <c r="A101" s="530" t="s">
        <v>81</v>
      </c>
      <c r="B101" s="2044" t="s">
        <v>82</v>
      </c>
      <c r="C101" s="2213"/>
      <c r="D101" s="2214"/>
      <c r="E101" s="159">
        <v>0</v>
      </c>
      <c r="F101" s="942">
        <v>0</v>
      </c>
      <c r="G101" s="159">
        <v>0</v>
      </c>
      <c r="H101" s="942">
        <v>0</v>
      </c>
      <c r="I101" s="159">
        <v>0</v>
      </c>
      <c r="J101" s="942">
        <v>0</v>
      </c>
      <c r="K101" s="159">
        <v>0</v>
      </c>
      <c r="L101" s="1736">
        <v>0</v>
      </c>
    </row>
    <row r="102" spans="1:12" x14ac:dyDescent="0.3">
      <c r="A102" s="530" t="s">
        <v>83</v>
      </c>
      <c r="B102" s="2039" t="s">
        <v>84</v>
      </c>
      <c r="C102" s="2040"/>
      <c r="D102" s="2041"/>
      <c r="E102" s="159">
        <f t="shared" ref="E102" si="106">SUM(E103,E105)</f>
        <v>0</v>
      </c>
      <c r="F102" s="942">
        <f>SUM(F103,F105)</f>
        <v>18705.150000000001</v>
      </c>
      <c r="G102" s="81">
        <f t="shared" ref="G102:H102" si="107">SUM(G103,G105)</f>
        <v>0</v>
      </c>
      <c r="H102" s="822">
        <f t="shared" si="107"/>
        <v>0</v>
      </c>
      <c r="I102" s="81">
        <f t="shared" ref="I102" si="108">SUM(I103,I105)</f>
        <v>5000</v>
      </c>
      <c r="J102" s="822">
        <f t="shared" ref="J102:L102" si="109">SUM(J103,J105)</f>
        <v>11781</v>
      </c>
      <c r="K102" s="159">
        <f t="shared" si="109"/>
        <v>21781</v>
      </c>
      <c r="L102" s="1736">
        <f t="shared" si="109"/>
        <v>10000</v>
      </c>
    </row>
    <row r="103" spans="1:12" x14ac:dyDescent="0.3">
      <c r="A103" s="534" t="s">
        <v>85</v>
      </c>
      <c r="B103" s="293"/>
      <c r="C103" s="11">
        <v>1</v>
      </c>
      <c r="D103" s="12" t="s">
        <v>86</v>
      </c>
      <c r="E103" s="281">
        <f t="shared" ref="E103" si="110">SUM(E104)</f>
        <v>0</v>
      </c>
      <c r="F103" s="944">
        <f t="shared" ref="F103:J103" si="111">SUM(F104)</f>
        <v>16182</v>
      </c>
      <c r="G103" s="506">
        <f t="shared" si="111"/>
        <v>0</v>
      </c>
      <c r="H103" s="1592">
        <f t="shared" si="111"/>
        <v>0</v>
      </c>
      <c r="I103" s="506">
        <f t="shared" si="111"/>
        <v>5000</v>
      </c>
      <c r="J103" s="1592">
        <f t="shared" si="111"/>
        <v>11781</v>
      </c>
      <c r="K103" s="281">
        <f>SUM(K104)</f>
        <v>11781</v>
      </c>
      <c r="L103" s="1830">
        <f>SUM(L104)</f>
        <v>0</v>
      </c>
    </row>
    <row r="104" spans="1:12" s="864" customFormat="1" ht="34.5" customHeight="1" x14ac:dyDescent="0.3">
      <c r="A104" s="910"/>
      <c r="B104" s="60" t="s">
        <v>449</v>
      </c>
      <c r="C104" s="941" t="s">
        <v>474</v>
      </c>
      <c r="D104" s="76" t="s">
        <v>823</v>
      </c>
      <c r="E104" s="995">
        <v>0</v>
      </c>
      <c r="F104" s="886">
        <v>16182</v>
      </c>
      <c r="G104" s="493">
        <v>0</v>
      </c>
      <c r="H104" s="1337">
        <v>0</v>
      </c>
      <c r="I104" s="493">
        <v>5000</v>
      </c>
      <c r="J104" s="1337">
        <v>11781</v>
      </c>
      <c r="K104" s="995">
        <v>11781</v>
      </c>
      <c r="L104" s="1745"/>
    </row>
    <row r="105" spans="1:12" ht="22.5" customHeight="1" x14ac:dyDescent="0.3">
      <c r="A105" s="534" t="s">
        <v>87</v>
      </c>
      <c r="B105" s="293"/>
      <c r="C105" s="11">
        <v>2</v>
      </c>
      <c r="D105" s="17" t="s">
        <v>88</v>
      </c>
      <c r="E105" s="281">
        <v>0</v>
      </c>
      <c r="F105" s="950">
        <f>SUM(F106)</f>
        <v>2523.15</v>
      </c>
      <c r="G105" s="509">
        <v>0</v>
      </c>
      <c r="H105" s="1593">
        <v>0</v>
      </c>
      <c r="I105" s="509">
        <v>0</v>
      </c>
      <c r="J105" s="1593">
        <v>0</v>
      </c>
      <c r="K105" s="1003">
        <f>SUM(K106)</f>
        <v>10000</v>
      </c>
      <c r="L105" s="1834">
        <f>SUM(L106)</f>
        <v>10000</v>
      </c>
    </row>
    <row r="106" spans="1:12" ht="46.95" customHeight="1" x14ac:dyDescent="0.3">
      <c r="A106" s="1042"/>
      <c r="B106" s="1010" t="s">
        <v>449</v>
      </c>
      <c r="C106" s="1106">
        <v>713</v>
      </c>
      <c r="D106" s="1074" t="s">
        <v>857</v>
      </c>
      <c r="E106" s="1590"/>
      <c r="F106" s="1013">
        <v>2523.15</v>
      </c>
      <c r="G106" s="1598">
        <v>0</v>
      </c>
      <c r="H106" s="1594">
        <v>0</v>
      </c>
      <c r="I106" s="1598">
        <v>0</v>
      </c>
      <c r="J106" s="1594">
        <v>0</v>
      </c>
      <c r="K106" s="1014">
        <v>10000</v>
      </c>
      <c r="L106" s="1783">
        <v>10000</v>
      </c>
    </row>
    <row r="107" spans="1:12" x14ac:dyDescent="0.3">
      <c r="A107" s="530" t="s">
        <v>89</v>
      </c>
      <c r="B107" s="2039" t="s">
        <v>90</v>
      </c>
      <c r="C107" s="2040"/>
      <c r="D107" s="2041"/>
      <c r="E107" s="159">
        <v>0</v>
      </c>
      <c r="F107" s="942">
        <v>0</v>
      </c>
      <c r="G107" s="81">
        <v>0</v>
      </c>
      <c r="H107" s="822">
        <v>0</v>
      </c>
      <c r="I107" s="81">
        <v>0</v>
      </c>
      <c r="J107" s="822">
        <v>0</v>
      </c>
      <c r="K107" s="159">
        <v>0</v>
      </c>
      <c r="L107" s="1736">
        <v>0</v>
      </c>
    </row>
    <row r="108" spans="1:12" x14ac:dyDescent="0.3">
      <c r="A108" s="530" t="s">
        <v>92</v>
      </c>
      <c r="B108" s="2039" t="s">
        <v>93</v>
      </c>
      <c r="C108" s="2040"/>
      <c r="D108" s="2041"/>
      <c r="E108" s="159">
        <v>0</v>
      </c>
      <c r="F108" s="942">
        <v>0</v>
      </c>
      <c r="G108" s="81">
        <v>0</v>
      </c>
      <c r="H108" s="822">
        <v>0</v>
      </c>
      <c r="I108" s="81">
        <v>0</v>
      </c>
      <c r="J108" s="822">
        <v>0</v>
      </c>
      <c r="K108" s="159">
        <v>0</v>
      </c>
      <c r="L108" s="1736">
        <v>0</v>
      </c>
    </row>
    <row r="109" spans="1:12" ht="15" thickBot="1" x14ac:dyDescent="0.35">
      <c r="A109" s="1616" t="s">
        <v>679</v>
      </c>
      <c r="B109" s="2210" t="s">
        <v>96</v>
      </c>
      <c r="C109" s="2211"/>
      <c r="D109" s="2212"/>
      <c r="E109" s="1427">
        <v>0</v>
      </c>
      <c r="F109" s="1428">
        <v>0</v>
      </c>
      <c r="G109" s="1429">
        <v>0</v>
      </c>
      <c r="H109" s="1430">
        <v>0</v>
      </c>
      <c r="I109" s="1429">
        <v>0</v>
      </c>
      <c r="J109" s="1430">
        <v>0</v>
      </c>
      <c r="K109" s="1427">
        <v>0</v>
      </c>
      <c r="L109" s="1772">
        <v>0</v>
      </c>
    </row>
    <row r="110" spans="1:12" ht="15" thickTop="1" x14ac:dyDescent="0.3">
      <c r="A110" s="440"/>
      <c r="B110" s="441"/>
      <c r="C110" s="442"/>
      <c r="D110" s="443" t="s">
        <v>416</v>
      </c>
      <c r="E110" s="480">
        <v>157108.32</v>
      </c>
      <c r="F110" s="480">
        <f>SUM(F92)</f>
        <v>9354.6</v>
      </c>
      <c r="G110" s="445">
        <f>SUM(G93,G94)</f>
        <v>205000</v>
      </c>
      <c r="H110" s="445">
        <f>SUM(H93,H94)</f>
        <v>282000</v>
      </c>
      <c r="I110" s="445">
        <f>SUM(I92,I95)</f>
        <v>520000</v>
      </c>
      <c r="J110" s="445">
        <f>SUM(J92,J95)</f>
        <v>538500</v>
      </c>
      <c r="K110" s="951"/>
      <c r="L110" s="507"/>
    </row>
    <row r="111" spans="1:12" ht="27" x14ac:dyDescent="0.3">
      <c r="A111" s="440"/>
      <c r="B111" s="441"/>
      <c r="C111" s="442"/>
      <c r="D111" s="443" t="s">
        <v>445</v>
      </c>
      <c r="E111" s="444">
        <f>SUM(E96)</f>
        <v>6693.03</v>
      </c>
      <c r="F111" s="480">
        <f>SUM(F95,F102)</f>
        <v>18950.560000000001</v>
      </c>
      <c r="G111" s="445">
        <f>SUM(G102)</f>
        <v>0</v>
      </c>
      <c r="H111" s="445">
        <v>0</v>
      </c>
      <c r="I111" s="445">
        <f>SUM(I102)</f>
        <v>5000</v>
      </c>
      <c r="J111" s="445">
        <f>SUM(J102)</f>
        <v>11781</v>
      </c>
      <c r="K111" s="951"/>
      <c r="L111" s="507"/>
    </row>
    <row r="112" spans="1:12" ht="18.600000000000001" customHeight="1" x14ac:dyDescent="0.3">
      <c r="A112" s="250"/>
      <c r="B112" s="251"/>
      <c r="C112" s="252"/>
      <c r="D112" s="252" t="s">
        <v>476</v>
      </c>
      <c r="E112" s="178">
        <f t="shared" ref="E112" si="112">SUM(E110:E111)</f>
        <v>163801.35</v>
      </c>
      <c r="F112" s="294">
        <f t="shared" ref="F112" si="113">SUM(F110:F111)</f>
        <v>28305.160000000003</v>
      </c>
      <c r="G112" s="431">
        <f t="shared" ref="G112:H112" si="114">SUM(G110:G111)</f>
        <v>205000</v>
      </c>
      <c r="H112" s="431">
        <f t="shared" si="114"/>
        <v>282000</v>
      </c>
      <c r="I112" s="431">
        <f t="shared" ref="I112" si="115">SUM(I110:I111)</f>
        <v>525000</v>
      </c>
      <c r="J112" s="431">
        <f t="shared" ref="J112" si="116">SUM(J110:J111)</f>
        <v>550281</v>
      </c>
      <c r="K112" s="952"/>
      <c r="L112" s="508"/>
    </row>
    <row r="113" spans="1:12" ht="15" customHeight="1" x14ac:dyDescent="0.3">
      <c r="A113" s="250"/>
      <c r="B113" s="251"/>
      <c r="C113" s="252"/>
      <c r="D113" s="131" t="s">
        <v>415</v>
      </c>
      <c r="E113" s="282">
        <f>SUM(E97)</f>
        <v>157108.32</v>
      </c>
      <c r="F113" s="282">
        <f>SUM(F92)</f>
        <v>9354.6</v>
      </c>
      <c r="G113" s="190">
        <f>SUM(G92)</f>
        <v>205000</v>
      </c>
      <c r="H113" s="190">
        <f>SUM(H92)</f>
        <v>282000</v>
      </c>
      <c r="I113" s="190">
        <f t="shared" ref="I113:J114" si="117">SUM(I110)</f>
        <v>520000</v>
      </c>
      <c r="J113" s="190">
        <f t="shared" si="117"/>
        <v>538500</v>
      </c>
      <c r="K113" s="282"/>
      <c r="L113" s="190"/>
    </row>
    <row r="114" spans="1:12" x14ac:dyDescent="0.3">
      <c r="D114" s="131" t="s">
        <v>414</v>
      </c>
      <c r="E114" s="282">
        <f>SUM(E96)</f>
        <v>6693.03</v>
      </c>
      <c r="F114" s="282">
        <f>SUM(F102,F95)</f>
        <v>18950.560000000001</v>
      </c>
      <c r="G114" s="190">
        <f>SUM(G96)</f>
        <v>0</v>
      </c>
      <c r="H114" s="190">
        <f>SUM(H111)</f>
        <v>0</v>
      </c>
      <c r="I114" s="190">
        <f t="shared" si="117"/>
        <v>5000</v>
      </c>
      <c r="J114" s="190">
        <f t="shared" si="117"/>
        <v>11781</v>
      </c>
      <c r="K114" s="282"/>
      <c r="L114" s="190"/>
    </row>
    <row r="115" spans="1:12" x14ac:dyDescent="0.3">
      <c r="D115" s="447" t="s">
        <v>423</v>
      </c>
      <c r="E115" s="448">
        <f t="shared" ref="E115" si="118">SUM(E113:E114)</f>
        <v>163801.35</v>
      </c>
      <c r="F115" s="448">
        <f t="shared" ref="F115" si="119">SUM(F113:F114)</f>
        <v>28305.160000000003</v>
      </c>
      <c r="G115" s="449">
        <f t="shared" ref="G115:H115" si="120">SUM(G113:G114)</f>
        <v>205000</v>
      </c>
      <c r="H115" s="449">
        <f t="shared" si="120"/>
        <v>282000</v>
      </c>
      <c r="I115" s="449">
        <f t="shared" ref="I115" si="121">SUM(I113:I114)</f>
        <v>525000</v>
      </c>
      <c r="J115" s="449">
        <f t="shared" ref="J115" si="122">SUM(J113:J114)</f>
        <v>550281</v>
      </c>
      <c r="K115" s="448"/>
      <c r="L115" s="449"/>
    </row>
    <row r="116" spans="1:12" x14ac:dyDescent="0.3">
      <c r="D116" t="s">
        <v>746</v>
      </c>
      <c r="E116" s="282"/>
      <c r="F116" s="282">
        <f>SUM(F110,F84)</f>
        <v>94150.16</v>
      </c>
      <c r="G116" s="282">
        <f>SUM(G110,G84)</f>
        <v>260671</v>
      </c>
      <c r="H116" s="282">
        <f>SUM(H110,H84)</f>
        <v>337671</v>
      </c>
      <c r="I116" s="282">
        <f>SUM(I110,I84)</f>
        <v>575671</v>
      </c>
      <c r="J116" s="282">
        <f>SUM(J110,J84)</f>
        <v>594171</v>
      </c>
      <c r="K116" s="282"/>
      <c r="L116" s="190"/>
    </row>
    <row r="117" spans="1:12" x14ac:dyDescent="0.3">
      <c r="D117" t="s">
        <v>747</v>
      </c>
      <c r="E117" s="282"/>
      <c r="F117" s="282">
        <f>SUM(F95,F102,F85)</f>
        <v>1947153.5100000002</v>
      </c>
      <c r="G117" s="282">
        <f>SUM(G95,G102,G85)</f>
        <v>2099392</v>
      </c>
      <c r="H117" s="282">
        <f>SUM(H95,H102,H85)</f>
        <v>2099392</v>
      </c>
      <c r="I117" s="282">
        <f>SUM(I95,I102,I85)</f>
        <v>2264002</v>
      </c>
      <c r="J117" s="282">
        <f>SUM(J95,J102,J85)</f>
        <v>2290914</v>
      </c>
      <c r="K117" s="282"/>
      <c r="L117" s="190"/>
    </row>
    <row r="118" spans="1:12" ht="21" x14ac:dyDescent="0.4">
      <c r="A118" s="487"/>
      <c r="B118" s="487"/>
      <c r="C118" s="487"/>
      <c r="D118" s="487" t="s">
        <v>477</v>
      </c>
      <c r="E118" s="488">
        <f t="shared" ref="E118:J118" si="123">SUM(E115,E86)</f>
        <v>2079678.5000000002</v>
      </c>
      <c r="F118" s="488">
        <f t="shared" si="123"/>
        <v>2041303.6700000002</v>
      </c>
      <c r="G118" s="489">
        <f t="shared" si="123"/>
        <v>2360063</v>
      </c>
      <c r="H118" s="489">
        <f t="shared" si="123"/>
        <v>2437063</v>
      </c>
      <c r="I118" s="489">
        <f t="shared" si="123"/>
        <v>2684673</v>
      </c>
      <c r="J118" s="489">
        <f t="shared" si="123"/>
        <v>2711585</v>
      </c>
      <c r="K118" s="488"/>
      <c r="L118" s="489"/>
    </row>
  </sheetData>
  <mergeCells count="47">
    <mergeCell ref="H5:H6"/>
    <mergeCell ref="A3:L3"/>
    <mergeCell ref="A4:D4"/>
    <mergeCell ref="G5:G6"/>
    <mergeCell ref="I5:I6"/>
    <mergeCell ref="J5:J6"/>
    <mergeCell ref="K5:K6"/>
    <mergeCell ref="L5:L6"/>
    <mergeCell ref="B18:D18"/>
    <mergeCell ref="F5:F6"/>
    <mergeCell ref="B5:C7"/>
    <mergeCell ref="D5:D7"/>
    <mergeCell ref="B10:D10"/>
    <mergeCell ref="E5:E6"/>
    <mergeCell ref="B9:D9"/>
    <mergeCell ref="B102:D102"/>
    <mergeCell ref="B42:D42"/>
    <mergeCell ref="B34:D34"/>
    <mergeCell ref="A26:D26"/>
    <mergeCell ref="B11:D11"/>
    <mergeCell ref="B14:D14"/>
    <mergeCell ref="B19:D19"/>
    <mergeCell ref="A23:F23"/>
    <mergeCell ref="A24:A25"/>
    <mergeCell ref="B24:C25"/>
    <mergeCell ref="D24:D25"/>
    <mergeCell ref="B20:D20"/>
    <mergeCell ref="B21:D21"/>
    <mergeCell ref="B27:D27"/>
    <mergeCell ref="B82:D82"/>
    <mergeCell ref="B15:D15"/>
    <mergeCell ref="B109:D109"/>
    <mergeCell ref="B79:D79"/>
    <mergeCell ref="B54:D54"/>
    <mergeCell ref="B59:D59"/>
    <mergeCell ref="B72:D72"/>
    <mergeCell ref="B76:D76"/>
    <mergeCell ref="B107:D107"/>
    <mergeCell ref="A88:F88"/>
    <mergeCell ref="A89:A90"/>
    <mergeCell ref="B89:C90"/>
    <mergeCell ref="D89:D90"/>
    <mergeCell ref="A91:D91"/>
    <mergeCell ref="B95:D95"/>
    <mergeCell ref="B98:D98"/>
    <mergeCell ref="B101:D101"/>
    <mergeCell ref="B108:D108"/>
  </mergeCells>
  <phoneticPr fontId="38" type="noConversion"/>
  <pageMargins left="0.39370078740157483" right="0.39370078740157483" top="0.74803149606299213" bottom="0.74803149606299213" header="0.31496062992125984" footer="0.31496062992125984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opLeftCell="A13" zoomScaleNormal="100" zoomScaleSheetLayoutView="100" workbookViewId="0">
      <pane xSplit="4" topLeftCell="F1" activePane="topRight" state="frozen"/>
      <selection pane="topRight" activeCell="A21" sqref="A21:XFD21"/>
    </sheetView>
  </sheetViews>
  <sheetFormatPr defaultColWidth="12" defaultRowHeight="22.5" customHeight="1" x14ac:dyDescent="0.3"/>
  <cols>
    <col min="1" max="1" width="8.33203125" customWidth="1"/>
    <col min="2" max="3" width="8.6640625" customWidth="1"/>
    <col min="4" max="4" width="29.6640625" customWidth="1"/>
    <col min="5" max="5" width="13.33203125" hidden="1" customWidth="1"/>
    <col min="6" max="6" width="13.33203125" style="101" customWidth="1"/>
    <col min="7" max="7" width="13.109375" style="101" customWidth="1"/>
    <col min="8" max="12" width="14.44140625" customWidth="1"/>
    <col min="13" max="13" width="12.5546875" style="1" customWidth="1"/>
  </cols>
  <sheetData>
    <row r="1" spans="1:15" ht="22.5" hidden="1" customHeight="1" x14ac:dyDescent="0.3">
      <c r="A1" s="2" t="s">
        <v>97</v>
      </c>
      <c r="B1" s="3"/>
      <c r="C1" s="3"/>
      <c r="D1" s="3"/>
      <c r="E1" s="4"/>
      <c r="F1" s="106"/>
      <c r="G1" s="106"/>
      <c r="H1" s="4"/>
      <c r="I1" s="4"/>
      <c r="J1" s="4"/>
      <c r="K1" s="4"/>
      <c r="L1" s="4"/>
      <c r="M1" s="79"/>
    </row>
    <row r="2" spans="1:15" ht="22.5" customHeight="1" x14ac:dyDescent="0.3">
      <c r="A2" s="2" t="s">
        <v>413</v>
      </c>
      <c r="B2" s="118"/>
      <c r="C2" s="3"/>
      <c r="D2" s="3"/>
      <c r="E2" s="4"/>
      <c r="F2" s="106"/>
      <c r="G2" s="106"/>
      <c r="H2" s="4"/>
      <c r="I2" s="4"/>
      <c r="J2" s="4"/>
      <c r="K2" s="4"/>
      <c r="L2" s="4"/>
      <c r="M2" s="79"/>
    </row>
    <row r="3" spans="1:15" ht="22.5" customHeight="1" thickBot="1" x14ac:dyDescent="0.35">
      <c r="A3" s="5"/>
      <c r="E3" s="4"/>
      <c r="F3" s="106"/>
      <c r="G3" s="106"/>
      <c r="H3" s="79"/>
      <c r="I3" s="79"/>
      <c r="J3" s="79"/>
      <c r="K3" s="79"/>
      <c r="L3" s="79"/>
      <c r="M3" s="79"/>
    </row>
    <row r="4" spans="1:15" ht="43.95" customHeight="1" thickTop="1" thickBot="1" x14ac:dyDescent="0.45">
      <c r="A4" s="1962" t="str">
        <f>'8'!$A$3</f>
        <v>Návrh na IV. zmenu rozpočtu 2016</v>
      </c>
      <c r="B4" s="2258"/>
      <c r="C4" s="2258"/>
      <c r="D4" s="2258"/>
      <c r="E4" s="2258"/>
      <c r="F4" s="2258"/>
      <c r="G4" s="2258"/>
      <c r="H4" s="2258"/>
      <c r="I4" s="2258"/>
      <c r="J4" s="2258"/>
      <c r="K4" s="2258"/>
      <c r="L4" s="2258"/>
      <c r="M4" s="2259"/>
      <c r="N4" s="147"/>
      <c r="O4" s="147"/>
    </row>
    <row r="5" spans="1:15" ht="81" customHeight="1" thickTop="1" x14ac:dyDescent="0.4">
      <c r="A5" s="2113" t="s">
        <v>381</v>
      </c>
      <c r="B5" s="2262"/>
      <c r="C5" s="2262"/>
      <c r="D5" s="2263"/>
      <c r="E5" s="320" t="s">
        <v>418</v>
      </c>
      <c r="F5" s="421" t="s">
        <v>472</v>
      </c>
      <c r="G5" s="458" t="s">
        <v>471</v>
      </c>
      <c r="H5" s="422" t="s">
        <v>777</v>
      </c>
      <c r="I5" s="775" t="s">
        <v>782</v>
      </c>
      <c r="J5" s="468" t="s">
        <v>783</v>
      </c>
      <c r="K5" s="775" t="s">
        <v>828</v>
      </c>
      <c r="L5" s="900" t="s">
        <v>839</v>
      </c>
      <c r="M5" s="1699" t="s">
        <v>840</v>
      </c>
    </row>
    <row r="6" spans="1:15" ht="22.5" customHeight="1" x14ac:dyDescent="0.3">
      <c r="A6" s="520" t="s">
        <v>0</v>
      </c>
      <c r="B6" s="1999" t="s">
        <v>326</v>
      </c>
      <c r="C6" s="2052"/>
      <c r="D6" s="2264" t="s">
        <v>2</v>
      </c>
      <c r="E6" s="2063" t="s">
        <v>329</v>
      </c>
      <c r="F6" s="2063" t="s">
        <v>329</v>
      </c>
      <c r="G6" s="2260" t="s">
        <v>329</v>
      </c>
      <c r="H6" s="2063" t="s">
        <v>329</v>
      </c>
      <c r="I6" s="2059" t="s">
        <v>329</v>
      </c>
      <c r="J6" s="2063" t="s">
        <v>329</v>
      </c>
      <c r="K6" s="2059" t="s">
        <v>329</v>
      </c>
      <c r="L6" s="2063" t="s">
        <v>329</v>
      </c>
      <c r="M6" s="2065" t="s">
        <v>329</v>
      </c>
    </row>
    <row r="7" spans="1:15" ht="22.5" customHeight="1" x14ac:dyDescent="0.3">
      <c r="A7" s="521" t="s">
        <v>1</v>
      </c>
      <c r="B7" s="2053"/>
      <c r="C7" s="2054"/>
      <c r="D7" s="2265"/>
      <c r="E7" s="2064"/>
      <c r="F7" s="2064"/>
      <c r="G7" s="2261"/>
      <c r="H7" s="2064"/>
      <c r="I7" s="2060"/>
      <c r="J7" s="2064"/>
      <c r="K7" s="2060"/>
      <c r="L7" s="2064"/>
      <c r="M7" s="2066"/>
    </row>
    <row r="8" spans="1:15" ht="22.5" customHeight="1" thickBot="1" x14ac:dyDescent="0.35">
      <c r="A8" s="522" t="s">
        <v>405</v>
      </c>
      <c r="B8" s="2055"/>
      <c r="C8" s="2056"/>
      <c r="D8" s="2266"/>
      <c r="E8" s="410" t="s">
        <v>4</v>
      </c>
      <c r="F8" s="412" t="s">
        <v>4</v>
      </c>
      <c r="G8" s="411" t="s">
        <v>4</v>
      </c>
      <c r="H8" s="1015" t="s">
        <v>4</v>
      </c>
      <c r="I8" s="412" t="s">
        <v>4</v>
      </c>
      <c r="J8" s="410" t="s">
        <v>4</v>
      </c>
      <c r="K8" s="412" t="s">
        <v>4</v>
      </c>
      <c r="L8" s="410" t="s">
        <v>4</v>
      </c>
      <c r="M8" s="1700" t="s">
        <v>4</v>
      </c>
    </row>
    <row r="9" spans="1:15" ht="21" customHeight="1" thickTop="1" thickBot="1" x14ac:dyDescent="0.35">
      <c r="A9" s="2244" t="s">
        <v>98</v>
      </c>
      <c r="B9" s="2245"/>
      <c r="C9" s="2245"/>
      <c r="D9" s="2246"/>
      <c r="E9" s="399">
        <f>SUM(E10:E14,E17)</f>
        <v>101275.8</v>
      </c>
      <c r="F9" s="399">
        <f>SUM(F10:F14,F17)</f>
        <v>86449.260000000009</v>
      </c>
      <c r="G9" s="432">
        <f t="shared" ref="G9" si="0">SUM(G10:G14,G17)</f>
        <v>86825</v>
      </c>
      <c r="H9" s="1620">
        <f t="shared" ref="H9" si="1">SUM(H10:H14,H17)</f>
        <v>120498</v>
      </c>
      <c r="I9" s="1618">
        <f>SUM(I10,I11,I12,I13,I14,I17)</f>
        <v>120498</v>
      </c>
      <c r="J9" s="1620">
        <f>SUM(J10,J11,J12,J13,J14,J17)</f>
        <v>123498</v>
      </c>
      <c r="K9" s="1618">
        <f>SUM(K10,K11,K12,K13,K14,K17)</f>
        <v>116463</v>
      </c>
      <c r="L9" s="1620">
        <f>SUM(L10,L11,L12,L13,L14,L17)</f>
        <v>123763</v>
      </c>
      <c r="M9" s="1835">
        <f t="shared" ref="M9" si="2">SUM(M10:M14,M17)</f>
        <v>7300</v>
      </c>
    </row>
    <row r="10" spans="1:15" s="110" customFormat="1" ht="16.95" customHeight="1" thickTop="1" x14ac:dyDescent="0.3">
      <c r="A10" s="581" t="s">
        <v>99</v>
      </c>
      <c r="B10" s="2032" t="s">
        <v>100</v>
      </c>
      <c r="C10" s="2033"/>
      <c r="D10" s="2247"/>
      <c r="E10" s="400">
        <f t="shared" ref="E10" si="3">SUM(E27)</f>
        <v>37647.839999999997</v>
      </c>
      <c r="F10" s="400">
        <f t="shared" ref="F10:I10" si="4">SUM(F27)</f>
        <v>37643</v>
      </c>
      <c r="G10" s="307">
        <f t="shared" si="4"/>
        <v>37643</v>
      </c>
      <c r="H10" s="1621">
        <f t="shared" ref="H10" si="5">SUM(H27)</f>
        <v>42166</v>
      </c>
      <c r="I10" s="856">
        <f t="shared" si="4"/>
        <v>42166</v>
      </c>
      <c r="J10" s="1621">
        <f t="shared" ref="J10" si="6">SUM(J27)</f>
        <v>42166</v>
      </c>
      <c r="K10" s="856">
        <f t="shared" ref="K10" si="7">SUM(K27)</f>
        <v>44166</v>
      </c>
      <c r="L10" s="1621">
        <f t="shared" ref="L10" si="8">SUM(L27)</f>
        <v>44166</v>
      </c>
      <c r="M10" s="1836">
        <f t="shared" ref="M10" si="9">SUM(M27)</f>
        <v>0</v>
      </c>
    </row>
    <row r="11" spans="1:15" s="110" customFormat="1" ht="17.399999999999999" customHeight="1" x14ac:dyDescent="0.3">
      <c r="A11" s="582" t="s">
        <v>101</v>
      </c>
      <c r="B11" s="2248" t="s">
        <v>102</v>
      </c>
      <c r="C11" s="2249"/>
      <c r="D11" s="2250"/>
      <c r="E11" s="401">
        <f>SUM(E29)</f>
        <v>16127.16</v>
      </c>
      <c r="F11" s="401">
        <f>SUM(F29)</f>
        <v>16132</v>
      </c>
      <c r="G11" s="290">
        <f>SUM(G29)</f>
        <v>16132</v>
      </c>
      <c r="H11" s="192">
        <f t="shared" ref="H11:I12" si="10">SUM(H30)</f>
        <v>16132</v>
      </c>
      <c r="I11" s="698">
        <f t="shared" si="10"/>
        <v>16132</v>
      </c>
      <c r="J11" s="192">
        <f t="shared" ref="J11" si="11">SUM(J30)</f>
        <v>16132</v>
      </c>
      <c r="K11" s="698">
        <f t="shared" ref="K11" si="12">SUM(K30)</f>
        <v>16132</v>
      </c>
      <c r="L11" s="192">
        <f t="shared" ref="L11" si="13">SUM(L30)</f>
        <v>16132</v>
      </c>
      <c r="M11" s="1824">
        <f t="shared" ref="M11" si="14">SUM(M30)</f>
        <v>0</v>
      </c>
    </row>
    <row r="12" spans="1:15" s="110" customFormat="1" ht="17.399999999999999" customHeight="1" x14ac:dyDescent="0.3">
      <c r="A12" s="582" t="s">
        <v>104</v>
      </c>
      <c r="B12" s="861" t="s">
        <v>671</v>
      </c>
      <c r="C12" s="862"/>
      <c r="D12" s="863"/>
      <c r="E12" s="401">
        <v>0</v>
      </c>
      <c r="F12" s="401">
        <v>0</v>
      </c>
      <c r="G12" s="290">
        <v>0</v>
      </c>
      <c r="H12" s="192">
        <f t="shared" si="10"/>
        <v>20000</v>
      </c>
      <c r="I12" s="698">
        <f t="shared" si="10"/>
        <v>20000</v>
      </c>
      <c r="J12" s="192">
        <f t="shared" ref="J12" si="15">SUM(J31)</f>
        <v>23000</v>
      </c>
      <c r="K12" s="698">
        <f t="shared" ref="K12" si="16">SUM(K31)</f>
        <v>23000</v>
      </c>
      <c r="L12" s="192">
        <f t="shared" ref="L12" si="17">SUM(L31)</f>
        <v>23000</v>
      </c>
      <c r="M12" s="1824">
        <f t="shared" ref="M12" si="18">SUM(M31)</f>
        <v>0</v>
      </c>
    </row>
    <row r="13" spans="1:15" s="110" customFormat="1" ht="17.399999999999999" customHeight="1" x14ac:dyDescent="0.3">
      <c r="A13" s="582" t="s">
        <v>108</v>
      </c>
      <c r="B13" s="861" t="s">
        <v>216</v>
      </c>
      <c r="C13" s="862"/>
      <c r="D13" s="863"/>
      <c r="E13" s="401">
        <v>0</v>
      </c>
      <c r="F13" s="401">
        <v>0</v>
      </c>
      <c r="G13" s="290">
        <v>0</v>
      </c>
      <c r="H13" s="192">
        <f t="shared" ref="H13:K13" si="19">SUM(H33)</f>
        <v>9200</v>
      </c>
      <c r="I13" s="698">
        <f t="shared" si="19"/>
        <v>9200</v>
      </c>
      <c r="J13" s="192">
        <f t="shared" si="19"/>
        <v>9200</v>
      </c>
      <c r="K13" s="698">
        <f t="shared" si="19"/>
        <v>0</v>
      </c>
      <c r="L13" s="192">
        <f t="shared" ref="L13" si="20">SUM(L33)</f>
        <v>0</v>
      </c>
      <c r="M13" s="1824">
        <v>0</v>
      </c>
    </row>
    <row r="14" spans="1:15" s="110" customFormat="1" ht="19.2" customHeight="1" x14ac:dyDescent="0.3">
      <c r="A14" s="582" t="s">
        <v>674</v>
      </c>
      <c r="B14" s="2251" t="s">
        <v>105</v>
      </c>
      <c r="C14" s="2252"/>
      <c r="D14" s="2253"/>
      <c r="E14" s="401">
        <f t="shared" ref="E14" si="21">SUM(E15:E16)</f>
        <v>45000.800000000003</v>
      </c>
      <c r="F14" s="401">
        <f t="shared" ref="F14" si="22">SUM(F15:F16)</f>
        <v>28974.260000000002</v>
      </c>
      <c r="G14" s="290">
        <f t="shared" ref="G14" si="23">SUM(G15:G16)</f>
        <v>29150</v>
      </c>
      <c r="H14" s="192">
        <f t="shared" ref="H14" si="24">SUM(H15:H16)</f>
        <v>29100</v>
      </c>
      <c r="I14" s="698">
        <f t="shared" ref="I14" si="25">SUM(I15:I16)</f>
        <v>29100</v>
      </c>
      <c r="J14" s="192">
        <f t="shared" ref="J14" si="26">SUM(J15:J16)</f>
        <v>29100</v>
      </c>
      <c r="K14" s="698">
        <f t="shared" ref="K14" si="27">SUM(K15:K16)</f>
        <v>29265</v>
      </c>
      <c r="L14" s="192">
        <f t="shared" ref="L14" si="28">SUM(L15:L16)</f>
        <v>36565</v>
      </c>
      <c r="M14" s="1824">
        <f t="shared" ref="M14" si="29">SUM(M15:M16)</f>
        <v>7300</v>
      </c>
    </row>
    <row r="15" spans="1:15" s="110" customFormat="1" ht="20.25" customHeight="1" x14ac:dyDescent="0.3">
      <c r="A15" s="584" t="s">
        <v>675</v>
      </c>
      <c r="B15" s="37"/>
      <c r="C15" s="196">
        <v>1</v>
      </c>
      <c r="D15" s="31" t="s">
        <v>306</v>
      </c>
      <c r="E15" s="391">
        <f t="shared" ref="E15" si="30">SUM(E36)</f>
        <v>21875.51</v>
      </c>
      <c r="F15" s="391">
        <f t="shared" ref="F15:I15" si="31">SUM(F36)</f>
        <v>23000</v>
      </c>
      <c r="G15" s="291">
        <f t="shared" si="31"/>
        <v>23000</v>
      </c>
      <c r="H15" s="95">
        <f t="shared" ref="H15" si="32">SUM(H36)</f>
        <v>23000</v>
      </c>
      <c r="I15" s="1556">
        <f t="shared" si="31"/>
        <v>23000</v>
      </c>
      <c r="J15" s="95">
        <f t="shared" ref="J15" si="33">SUM(J36)</f>
        <v>23000</v>
      </c>
      <c r="K15" s="1556">
        <f t="shared" ref="K15" si="34">SUM(K36)</f>
        <v>23000</v>
      </c>
      <c r="L15" s="95">
        <f t="shared" ref="L15" si="35">SUM(L36)</f>
        <v>30300</v>
      </c>
      <c r="M15" s="1819">
        <f t="shared" ref="M15" si="36">SUM(M36)</f>
        <v>7300</v>
      </c>
    </row>
    <row r="16" spans="1:15" s="110" customFormat="1" ht="28.95" customHeight="1" x14ac:dyDescent="0.3">
      <c r="A16" s="584" t="s">
        <v>676</v>
      </c>
      <c r="B16" s="37"/>
      <c r="C16" s="196">
        <v>2</v>
      </c>
      <c r="D16" s="76" t="s">
        <v>106</v>
      </c>
      <c r="E16" s="391">
        <f t="shared" ref="E16:J16" si="37">SUM(E45,E69)</f>
        <v>23125.29</v>
      </c>
      <c r="F16" s="391">
        <f t="shared" si="37"/>
        <v>5974.26</v>
      </c>
      <c r="G16" s="291">
        <f t="shared" si="37"/>
        <v>6150</v>
      </c>
      <c r="H16" s="95">
        <f t="shared" si="37"/>
        <v>6100</v>
      </c>
      <c r="I16" s="1556">
        <f t="shared" si="37"/>
        <v>6100</v>
      </c>
      <c r="J16" s="95">
        <f t="shared" si="37"/>
        <v>6100</v>
      </c>
      <c r="K16" s="1556">
        <f t="shared" ref="K16" si="38">SUM(K45,K69)</f>
        <v>6265</v>
      </c>
      <c r="L16" s="95">
        <f t="shared" ref="L16" si="39">SUM(L45,L69)</f>
        <v>6265</v>
      </c>
      <c r="M16" s="1819">
        <f t="shared" ref="M16" si="40">SUM(M45,M69)</f>
        <v>0</v>
      </c>
    </row>
    <row r="17" spans="1:13" s="110" customFormat="1" ht="16.2" customHeight="1" x14ac:dyDescent="0.3">
      <c r="A17" s="582" t="s">
        <v>677</v>
      </c>
      <c r="B17" s="2220" t="s">
        <v>109</v>
      </c>
      <c r="C17" s="2221"/>
      <c r="D17" s="2222"/>
      <c r="E17" s="401">
        <f t="shared" ref="E17" si="41">SUM(E52)</f>
        <v>2500</v>
      </c>
      <c r="F17" s="401">
        <f t="shared" ref="F17:I17" si="42">SUM(F52)</f>
        <v>3700</v>
      </c>
      <c r="G17" s="290">
        <f t="shared" si="42"/>
        <v>3900</v>
      </c>
      <c r="H17" s="192">
        <f t="shared" ref="H17" si="43">SUM(H52)</f>
        <v>3900</v>
      </c>
      <c r="I17" s="698">
        <f t="shared" si="42"/>
        <v>3900</v>
      </c>
      <c r="J17" s="192">
        <f t="shared" ref="J17" si="44">SUM(J52)</f>
        <v>3900</v>
      </c>
      <c r="K17" s="698">
        <f t="shared" ref="K17" si="45">SUM(K52)</f>
        <v>3900</v>
      </c>
      <c r="L17" s="192">
        <f t="shared" ref="L17" si="46">SUM(L52)</f>
        <v>3900</v>
      </c>
      <c r="M17" s="1824">
        <f t="shared" ref="M17" si="47">SUM(M52)</f>
        <v>0</v>
      </c>
    </row>
    <row r="18" spans="1:13" s="110" customFormat="1" ht="18" customHeight="1" x14ac:dyDescent="0.3">
      <c r="A18" s="585" t="s">
        <v>678</v>
      </c>
      <c r="B18" s="2194" t="s">
        <v>7</v>
      </c>
      <c r="C18" s="2195"/>
      <c r="D18" s="2195"/>
      <c r="E18" s="342">
        <f t="shared" ref="E18:M18" si="48">SUM(E19)</f>
        <v>0</v>
      </c>
      <c r="F18" s="342">
        <f t="shared" si="48"/>
        <v>0</v>
      </c>
      <c r="G18" s="289">
        <f t="shared" si="48"/>
        <v>0</v>
      </c>
      <c r="H18" s="163">
        <f t="shared" si="48"/>
        <v>0</v>
      </c>
      <c r="I18" s="1285">
        <f t="shared" si="48"/>
        <v>0</v>
      </c>
      <c r="J18" s="163">
        <f t="shared" si="48"/>
        <v>0</v>
      </c>
      <c r="K18" s="1285">
        <f t="shared" si="48"/>
        <v>0</v>
      </c>
      <c r="L18" s="163">
        <f t="shared" si="48"/>
        <v>0</v>
      </c>
      <c r="M18" s="1730">
        <f t="shared" si="48"/>
        <v>0</v>
      </c>
    </row>
    <row r="19" spans="1:13" s="110" customFormat="1" ht="55.2" customHeight="1" thickBot="1" x14ac:dyDescent="0.35">
      <c r="A19" s="1622" t="s">
        <v>678</v>
      </c>
      <c r="B19" s="2254"/>
      <c r="C19" s="2255"/>
      <c r="D19" s="1623" t="s">
        <v>362</v>
      </c>
      <c r="E19" s="1624">
        <f t="shared" ref="E19" si="49">SUM(E61,E72)</f>
        <v>0</v>
      </c>
      <c r="F19" s="1624">
        <f t="shared" ref="F19:I19" si="50">SUM(F61,F72)</f>
        <v>0</v>
      </c>
      <c r="G19" s="1625">
        <f t="shared" si="50"/>
        <v>0</v>
      </c>
      <c r="H19" s="1626">
        <f t="shared" ref="H19" si="51">SUM(H61,H72)</f>
        <v>0</v>
      </c>
      <c r="I19" s="1627">
        <f t="shared" si="50"/>
        <v>0</v>
      </c>
      <c r="J19" s="1626">
        <f t="shared" ref="J19" si="52">SUM(J61,J72)</f>
        <v>0</v>
      </c>
      <c r="K19" s="1627">
        <f t="shared" ref="K19" si="53">SUM(K61,K72)</f>
        <v>0</v>
      </c>
      <c r="L19" s="1626">
        <f t="shared" ref="L19" si="54">SUM(L61,L72)</f>
        <v>0</v>
      </c>
      <c r="M19" s="1837">
        <f t="shared" ref="M19" si="55">SUM(M61,M72)</f>
        <v>0</v>
      </c>
    </row>
    <row r="20" spans="1:13" s="352" customFormat="1" ht="22.5" customHeight="1" thickTop="1" x14ac:dyDescent="0.3">
      <c r="A20" s="353"/>
      <c r="B20" s="369"/>
      <c r="C20" s="369"/>
      <c r="D20" s="369"/>
      <c r="E20" s="269"/>
      <c r="F20" s="269"/>
      <c r="G20" s="269"/>
      <c r="H20" s="269"/>
      <c r="I20" s="482"/>
      <c r="J20" s="482"/>
      <c r="K20" s="482"/>
      <c r="L20" s="482"/>
      <c r="M20" s="1838"/>
    </row>
    <row r="21" spans="1:13" s="352" customFormat="1" ht="22.5" customHeight="1" x14ac:dyDescent="0.3">
      <c r="A21" s="353"/>
      <c r="B21" s="369"/>
      <c r="C21" s="369"/>
      <c r="D21" s="369"/>
      <c r="E21" s="269"/>
      <c r="F21" s="269"/>
      <c r="G21" s="269"/>
      <c r="H21" s="269"/>
      <c r="I21" s="482"/>
      <c r="J21" s="482"/>
      <c r="K21" s="482"/>
      <c r="L21" s="482"/>
      <c r="M21" s="1838"/>
    </row>
    <row r="22" spans="1:13" s="352" customFormat="1" ht="22.5" customHeight="1" x14ac:dyDescent="0.3">
      <c r="A22" s="353"/>
      <c r="B22" s="369"/>
      <c r="C22" s="369"/>
      <c r="D22" s="369"/>
      <c r="E22" s="269"/>
      <c r="F22" s="269"/>
      <c r="G22" s="269"/>
      <c r="H22" s="269"/>
      <c r="I22" s="482"/>
      <c r="J22" s="482"/>
      <c r="K22" s="482"/>
      <c r="L22" s="482"/>
      <c r="M22" s="1838"/>
    </row>
    <row r="23" spans="1:13" s="110" customFormat="1" ht="22.5" customHeight="1" thickBot="1" x14ac:dyDescent="0.4">
      <c r="A23" s="1972" t="s">
        <v>324</v>
      </c>
      <c r="B23" s="1973"/>
      <c r="C23" s="1973"/>
      <c r="D23" s="1973"/>
      <c r="E23" s="1974"/>
      <c r="F23" s="1974"/>
      <c r="G23" s="496"/>
      <c r="H23" s="352"/>
      <c r="I23" s="497"/>
      <c r="J23" s="497"/>
      <c r="K23" s="497"/>
      <c r="L23" s="497"/>
      <c r="M23" s="496"/>
    </row>
    <row r="24" spans="1:13" ht="80.25" customHeight="1" thickTop="1" x14ac:dyDescent="0.3">
      <c r="A24" s="1981" t="s">
        <v>328</v>
      </c>
      <c r="B24" s="1975" t="s">
        <v>327</v>
      </c>
      <c r="C24" s="1976"/>
      <c r="D24" s="2036" t="s">
        <v>2</v>
      </c>
      <c r="E24" s="846" t="s">
        <v>468</v>
      </c>
      <c r="F24" s="467" t="s">
        <v>799</v>
      </c>
      <c r="G24" s="775" t="s">
        <v>471</v>
      </c>
      <c r="H24" s="468" t="s">
        <v>777</v>
      </c>
      <c r="I24" s="775" t="s">
        <v>782</v>
      </c>
      <c r="J24" s="468" t="s">
        <v>783</v>
      </c>
      <c r="K24" s="775" t="s">
        <v>828</v>
      </c>
      <c r="L24" s="900" t="s">
        <v>839</v>
      </c>
      <c r="M24" s="1699" t="s">
        <v>840</v>
      </c>
    </row>
    <row r="25" spans="1:13" ht="21.75" customHeight="1" thickBot="1" x14ac:dyDescent="0.35">
      <c r="A25" s="1982"/>
      <c r="B25" s="1977"/>
      <c r="C25" s="1978"/>
      <c r="D25" s="2007"/>
      <c r="E25" s="148" t="s">
        <v>4</v>
      </c>
      <c r="F25" s="149" t="s">
        <v>4</v>
      </c>
      <c r="G25" s="145" t="s">
        <v>4</v>
      </c>
      <c r="H25" s="991" t="s">
        <v>4</v>
      </c>
      <c r="I25" s="145" t="s">
        <v>4</v>
      </c>
      <c r="J25" s="149" t="s">
        <v>365</v>
      </c>
      <c r="K25" s="145" t="s">
        <v>365</v>
      </c>
      <c r="L25" s="149" t="s">
        <v>365</v>
      </c>
      <c r="M25" s="1750" t="s">
        <v>4</v>
      </c>
    </row>
    <row r="26" spans="1:13" s="110" customFormat="1" ht="19.5" customHeight="1" thickTop="1" thickBot="1" x14ac:dyDescent="0.35">
      <c r="A26" s="2027" t="s">
        <v>324</v>
      </c>
      <c r="B26" s="2028"/>
      <c r="C26" s="2028"/>
      <c r="D26" s="2028"/>
      <c r="E26" s="397">
        <f t="shared" ref="E26" si="56">SUM(E27,E29,E35,E52,E60)</f>
        <v>89278.68</v>
      </c>
      <c r="F26" s="992">
        <f>SUM(F27,F29,F31,F33,F35,F52,F60)</f>
        <v>86449.260000000009</v>
      </c>
      <c r="G26" s="841">
        <f t="shared" ref="G26" si="57">SUM(G27,G29,G35,G52,G60)</f>
        <v>86825</v>
      </c>
      <c r="H26" s="1599">
        <f>SUM(H27,H29,H31,H33,H35,H52)</f>
        <v>120498</v>
      </c>
      <c r="I26" s="841">
        <f>SUM(I27,I29,I31,I33,I35,I52)</f>
        <v>120498</v>
      </c>
      <c r="J26" s="1599">
        <f>SUM(J27,J29,J31,J33,J35,J52)</f>
        <v>123498</v>
      </c>
      <c r="K26" s="841">
        <f>SUM(K27,K29,K31,K33,K35,K52)</f>
        <v>116463</v>
      </c>
      <c r="L26" s="1599">
        <f>SUM(L27,L29,L31,L33,L35,L52)</f>
        <v>123763</v>
      </c>
      <c r="M26" s="1829">
        <f>SUM(M27,M29,M31,M33,M35,M52,M60)</f>
        <v>7300</v>
      </c>
    </row>
    <row r="27" spans="1:13" ht="30" customHeight="1" thickTop="1" x14ac:dyDescent="0.3">
      <c r="A27" s="561" t="s">
        <v>99</v>
      </c>
      <c r="B27" s="2238" t="s">
        <v>100</v>
      </c>
      <c r="C27" s="2239"/>
      <c r="D27" s="2240"/>
      <c r="E27" s="402">
        <f t="shared" ref="E27:M27" si="58">SUM(E28)</f>
        <v>37647.839999999997</v>
      </c>
      <c r="F27" s="1021">
        <f t="shared" si="58"/>
        <v>37643</v>
      </c>
      <c r="G27" s="828">
        <f t="shared" si="58"/>
        <v>37643</v>
      </c>
      <c r="H27" s="98">
        <f t="shared" si="58"/>
        <v>42166</v>
      </c>
      <c r="I27" s="828">
        <f t="shared" si="58"/>
        <v>42166</v>
      </c>
      <c r="J27" s="98">
        <f t="shared" si="58"/>
        <v>42166</v>
      </c>
      <c r="K27" s="828">
        <f t="shared" si="58"/>
        <v>44166</v>
      </c>
      <c r="L27" s="98">
        <f t="shared" si="58"/>
        <v>44166</v>
      </c>
      <c r="M27" s="1839">
        <f t="shared" si="58"/>
        <v>0</v>
      </c>
    </row>
    <row r="28" spans="1:13" s="864" customFormat="1" ht="41.25" customHeight="1" x14ac:dyDescent="0.3">
      <c r="A28" s="961"/>
      <c r="B28" s="66" t="s">
        <v>425</v>
      </c>
      <c r="C28" s="29">
        <v>641</v>
      </c>
      <c r="D28" s="74" t="s">
        <v>824</v>
      </c>
      <c r="E28" s="391">
        <v>37647.839999999997</v>
      </c>
      <c r="F28" s="997">
        <v>37643</v>
      </c>
      <c r="G28" s="1556">
        <v>37643</v>
      </c>
      <c r="H28" s="95">
        <v>42166</v>
      </c>
      <c r="I28" s="1556">
        <v>42166</v>
      </c>
      <c r="J28" s="95">
        <v>42166</v>
      </c>
      <c r="K28" s="1556">
        <v>44166</v>
      </c>
      <c r="L28" s="95">
        <v>44166</v>
      </c>
      <c r="M28" s="1819"/>
    </row>
    <row r="29" spans="1:13" ht="22.5" customHeight="1" x14ac:dyDescent="0.3">
      <c r="A29" s="586" t="s">
        <v>101</v>
      </c>
      <c r="B29" s="2241" t="s">
        <v>102</v>
      </c>
      <c r="C29" s="2242"/>
      <c r="D29" s="2243"/>
      <c r="E29" s="394">
        <f t="shared" ref="E29:M33" si="59">SUM(E30)</f>
        <v>16127.16</v>
      </c>
      <c r="F29" s="1002">
        <f t="shared" si="59"/>
        <v>16132</v>
      </c>
      <c r="G29" s="755">
        <f t="shared" si="59"/>
        <v>16132</v>
      </c>
      <c r="H29" s="94">
        <f t="shared" si="59"/>
        <v>16132</v>
      </c>
      <c r="I29" s="755">
        <f t="shared" si="59"/>
        <v>16132</v>
      </c>
      <c r="J29" s="94">
        <f t="shared" si="59"/>
        <v>16132</v>
      </c>
      <c r="K29" s="755">
        <f t="shared" si="59"/>
        <v>16132</v>
      </c>
      <c r="L29" s="94">
        <f t="shared" si="59"/>
        <v>16132</v>
      </c>
      <c r="M29" s="1810">
        <f t="shared" si="59"/>
        <v>0</v>
      </c>
    </row>
    <row r="30" spans="1:13" ht="30" customHeight="1" x14ac:dyDescent="0.3">
      <c r="A30" s="587"/>
      <c r="B30" s="66" t="s">
        <v>425</v>
      </c>
      <c r="C30" s="30">
        <v>641</v>
      </c>
      <c r="D30" s="76" t="s">
        <v>103</v>
      </c>
      <c r="E30" s="391">
        <v>16127.16</v>
      </c>
      <c r="F30" s="997">
        <v>16132</v>
      </c>
      <c r="G30" s="1556">
        <v>16132</v>
      </c>
      <c r="H30" s="95">
        <v>16132</v>
      </c>
      <c r="I30" s="1556">
        <v>16132</v>
      </c>
      <c r="J30" s="95">
        <v>16132</v>
      </c>
      <c r="K30" s="1556">
        <v>16132</v>
      </c>
      <c r="L30" s="95">
        <v>16132</v>
      </c>
      <c r="M30" s="1819"/>
    </row>
    <row r="31" spans="1:13" ht="21" customHeight="1" x14ac:dyDescent="0.3">
      <c r="A31" s="586" t="s">
        <v>104</v>
      </c>
      <c r="B31" s="2241" t="s">
        <v>671</v>
      </c>
      <c r="C31" s="2242"/>
      <c r="D31" s="2243"/>
      <c r="E31" s="394">
        <f t="shared" si="59"/>
        <v>0</v>
      </c>
      <c r="F31" s="1002">
        <f t="shared" si="59"/>
        <v>0</v>
      </c>
      <c r="G31" s="755">
        <f t="shared" si="59"/>
        <v>0</v>
      </c>
      <c r="H31" s="94">
        <f t="shared" si="59"/>
        <v>20000</v>
      </c>
      <c r="I31" s="755">
        <f t="shared" si="59"/>
        <v>20000</v>
      </c>
      <c r="J31" s="94">
        <f t="shared" si="59"/>
        <v>23000</v>
      </c>
      <c r="K31" s="755">
        <f t="shared" si="59"/>
        <v>23000</v>
      </c>
      <c r="L31" s="94">
        <f t="shared" si="59"/>
        <v>23000</v>
      </c>
      <c r="M31" s="1810">
        <f t="shared" si="59"/>
        <v>0</v>
      </c>
    </row>
    <row r="32" spans="1:13" ht="30.75" customHeight="1" x14ac:dyDescent="0.3">
      <c r="A32" s="730"/>
      <c r="B32" s="580" t="s">
        <v>425</v>
      </c>
      <c r="C32" s="137">
        <v>641</v>
      </c>
      <c r="D32" s="135" t="s">
        <v>825</v>
      </c>
      <c r="E32" s="392">
        <v>0</v>
      </c>
      <c r="F32" s="999">
        <v>0</v>
      </c>
      <c r="G32" s="783">
        <v>0</v>
      </c>
      <c r="H32" s="220">
        <v>20000</v>
      </c>
      <c r="I32" s="783">
        <v>20000</v>
      </c>
      <c r="J32" s="220">
        <v>23000</v>
      </c>
      <c r="K32" s="783">
        <v>23000</v>
      </c>
      <c r="L32" s="220">
        <v>23000</v>
      </c>
      <c r="M32" s="1771"/>
    </row>
    <row r="33" spans="1:13" ht="24" customHeight="1" x14ac:dyDescent="0.3">
      <c r="A33" s="586" t="s">
        <v>108</v>
      </c>
      <c r="B33" s="2241" t="s">
        <v>672</v>
      </c>
      <c r="C33" s="2242"/>
      <c r="D33" s="2243"/>
      <c r="E33" s="394">
        <f t="shared" si="59"/>
        <v>0</v>
      </c>
      <c r="F33" s="1002">
        <f t="shared" si="59"/>
        <v>0</v>
      </c>
      <c r="G33" s="755">
        <f t="shared" si="59"/>
        <v>0</v>
      </c>
      <c r="H33" s="94">
        <f t="shared" si="59"/>
        <v>9200</v>
      </c>
      <c r="I33" s="755">
        <f t="shared" si="59"/>
        <v>9200</v>
      </c>
      <c r="J33" s="94">
        <f t="shared" si="59"/>
        <v>9200</v>
      </c>
      <c r="K33" s="755">
        <f t="shared" si="59"/>
        <v>0</v>
      </c>
      <c r="L33" s="94">
        <f t="shared" si="59"/>
        <v>0</v>
      </c>
      <c r="M33" s="1810">
        <f t="shared" si="59"/>
        <v>0</v>
      </c>
    </row>
    <row r="34" spans="1:13" ht="18.75" customHeight="1" x14ac:dyDescent="0.3">
      <c r="A34" s="587"/>
      <c r="B34" s="66" t="s">
        <v>425</v>
      </c>
      <c r="C34" s="30">
        <v>641</v>
      </c>
      <c r="D34" s="76" t="s">
        <v>673</v>
      </c>
      <c r="E34" s="391">
        <v>0</v>
      </c>
      <c r="F34" s="997">
        <v>0</v>
      </c>
      <c r="G34" s="1556">
        <v>0</v>
      </c>
      <c r="H34" s="95">
        <v>9200</v>
      </c>
      <c r="I34" s="1556">
        <v>9200</v>
      </c>
      <c r="J34" s="95">
        <v>9200</v>
      </c>
      <c r="K34" s="1556">
        <v>0</v>
      </c>
      <c r="L34" s="95">
        <v>0</v>
      </c>
      <c r="M34" s="1819"/>
    </row>
    <row r="35" spans="1:13" ht="18.75" customHeight="1" x14ac:dyDescent="0.3">
      <c r="A35" s="588" t="s">
        <v>674</v>
      </c>
      <c r="B35" s="2217" t="s">
        <v>105</v>
      </c>
      <c r="C35" s="2218"/>
      <c r="D35" s="2219"/>
      <c r="E35" s="394">
        <f t="shared" ref="E35:F35" si="60">SUM(E36,E45)</f>
        <v>33003.68</v>
      </c>
      <c r="F35" s="1002">
        <f t="shared" si="60"/>
        <v>28974.260000000002</v>
      </c>
      <c r="G35" s="755">
        <f t="shared" ref="G35" si="61">SUM(G36,G45)</f>
        <v>29150</v>
      </c>
      <c r="H35" s="94">
        <f t="shared" ref="H35:I35" si="62">SUM(H36,H45)</f>
        <v>29100</v>
      </c>
      <c r="I35" s="755">
        <f t="shared" si="62"/>
        <v>29100</v>
      </c>
      <c r="J35" s="94">
        <f t="shared" ref="J35" si="63">SUM(J36,J45)</f>
        <v>29100</v>
      </c>
      <c r="K35" s="755">
        <f t="shared" ref="K35:L35" si="64">SUM(K36,K45)</f>
        <v>29265</v>
      </c>
      <c r="L35" s="94">
        <f t="shared" si="64"/>
        <v>36565</v>
      </c>
      <c r="M35" s="1810">
        <f>SUM(M36,M45)</f>
        <v>7300</v>
      </c>
    </row>
    <row r="36" spans="1:13" ht="21" customHeight="1" x14ac:dyDescent="0.3">
      <c r="A36" s="589" t="s">
        <v>675</v>
      </c>
      <c r="B36" s="67"/>
      <c r="C36" s="39">
        <v>1</v>
      </c>
      <c r="D36" s="77" t="s">
        <v>306</v>
      </c>
      <c r="E36" s="403">
        <f t="shared" ref="E36:F36" si="65">SUM(E37:E44)</f>
        <v>21875.51</v>
      </c>
      <c r="F36" s="1022">
        <f t="shared" si="65"/>
        <v>23000</v>
      </c>
      <c r="G36" s="1617">
        <f t="shared" ref="G36" si="66">SUM(G37:G44)</f>
        <v>23000</v>
      </c>
      <c r="H36" s="1619">
        <f t="shared" ref="H36:I36" si="67">SUM(H37:H44)</f>
        <v>23000</v>
      </c>
      <c r="I36" s="1617">
        <f t="shared" si="67"/>
        <v>23000</v>
      </c>
      <c r="J36" s="1619">
        <f t="shared" ref="J36" si="68">SUM(J37:J44)</f>
        <v>23000</v>
      </c>
      <c r="K36" s="1617">
        <f t="shared" ref="K36" si="69">SUM(K37:K44)</f>
        <v>23000</v>
      </c>
      <c r="L36" s="1619">
        <f t="shared" ref="L36" si="70">SUM(L37:L44)</f>
        <v>30300</v>
      </c>
      <c r="M36" s="1840">
        <f t="shared" ref="M36" si="71">SUM(M37:M44)</f>
        <v>7300</v>
      </c>
    </row>
    <row r="37" spans="1:13" ht="42.6" customHeight="1" x14ac:dyDescent="0.3">
      <c r="A37" s="1072"/>
      <c r="B37" s="1073" t="s">
        <v>425</v>
      </c>
      <c r="C37" s="1061" t="s">
        <v>852</v>
      </c>
      <c r="D37" s="1074" t="s">
        <v>853</v>
      </c>
      <c r="E37" s="1075">
        <v>1010.88</v>
      </c>
      <c r="F37" s="1567">
        <v>0</v>
      </c>
      <c r="G37" s="1079">
        <v>0</v>
      </c>
      <c r="H37" s="1120">
        <v>0</v>
      </c>
      <c r="I37" s="1079">
        <v>0</v>
      </c>
      <c r="J37" s="1120">
        <v>0</v>
      </c>
      <c r="K37" s="1079">
        <v>0</v>
      </c>
      <c r="L37" s="1120">
        <v>300</v>
      </c>
      <c r="M37" s="1809">
        <v>300</v>
      </c>
    </row>
    <row r="38" spans="1:13" ht="29.4" customHeight="1" x14ac:dyDescent="0.3">
      <c r="A38" s="584"/>
      <c r="B38" s="66" t="s">
        <v>425</v>
      </c>
      <c r="C38" s="134">
        <v>634</v>
      </c>
      <c r="D38" s="135" t="s">
        <v>309</v>
      </c>
      <c r="E38" s="392">
        <v>197.75</v>
      </c>
      <c r="F38" s="997">
        <v>0</v>
      </c>
      <c r="G38" s="1556">
        <v>0</v>
      </c>
      <c r="H38" s="95">
        <v>0</v>
      </c>
      <c r="I38" s="1556">
        <v>0</v>
      </c>
      <c r="J38" s="95">
        <v>0</v>
      </c>
      <c r="K38" s="1556">
        <v>0</v>
      </c>
      <c r="L38" s="95">
        <v>0</v>
      </c>
      <c r="M38" s="1819"/>
    </row>
    <row r="39" spans="1:13" ht="27.6" customHeight="1" x14ac:dyDescent="0.3">
      <c r="A39" s="584"/>
      <c r="B39" s="66" t="s">
        <v>425</v>
      </c>
      <c r="C39" s="136">
        <v>636</v>
      </c>
      <c r="D39" s="135" t="s">
        <v>308</v>
      </c>
      <c r="E39" s="392">
        <v>1398</v>
      </c>
      <c r="F39" s="997">
        <v>0</v>
      </c>
      <c r="G39" s="1556">
        <v>0</v>
      </c>
      <c r="H39" s="95">
        <v>0</v>
      </c>
      <c r="I39" s="1556">
        <v>0</v>
      </c>
      <c r="J39" s="95">
        <v>0</v>
      </c>
      <c r="K39" s="1556">
        <v>0</v>
      </c>
      <c r="L39" s="95">
        <v>0</v>
      </c>
      <c r="M39" s="1819"/>
    </row>
    <row r="40" spans="1:13" ht="40.950000000000003" customHeight="1" x14ac:dyDescent="0.3">
      <c r="A40" s="584"/>
      <c r="B40" s="66" t="s">
        <v>425</v>
      </c>
      <c r="C40" s="134">
        <v>637</v>
      </c>
      <c r="D40" s="135" t="s">
        <v>307</v>
      </c>
      <c r="E40" s="392">
        <v>12269.69</v>
      </c>
      <c r="F40" s="997">
        <v>0</v>
      </c>
      <c r="G40" s="1556">
        <v>0</v>
      </c>
      <c r="H40" s="95">
        <v>0</v>
      </c>
      <c r="I40" s="1556">
        <v>0</v>
      </c>
      <c r="J40" s="95">
        <v>0</v>
      </c>
      <c r="K40" s="1556">
        <v>0</v>
      </c>
      <c r="L40" s="95">
        <v>0</v>
      </c>
      <c r="M40" s="1819"/>
    </row>
    <row r="41" spans="1:13" ht="27.6" customHeight="1" x14ac:dyDescent="0.3">
      <c r="A41" s="584"/>
      <c r="B41" s="66" t="s">
        <v>425</v>
      </c>
      <c r="C41" s="138" t="s">
        <v>566</v>
      </c>
      <c r="D41" s="76" t="s">
        <v>310</v>
      </c>
      <c r="E41" s="392">
        <v>3999.46</v>
      </c>
      <c r="F41" s="997">
        <v>0</v>
      </c>
      <c r="G41" s="1556">
        <v>0</v>
      </c>
      <c r="H41" s="95">
        <v>0</v>
      </c>
      <c r="I41" s="1556">
        <v>0</v>
      </c>
      <c r="J41" s="95">
        <v>0</v>
      </c>
      <c r="K41" s="1556">
        <v>0</v>
      </c>
      <c r="L41" s="95">
        <v>0</v>
      </c>
      <c r="M41" s="1819"/>
    </row>
    <row r="42" spans="1:13" ht="27.75" customHeight="1" x14ac:dyDescent="0.3">
      <c r="A42" s="584"/>
      <c r="B42" s="66" t="s">
        <v>425</v>
      </c>
      <c r="C42" s="30">
        <v>641</v>
      </c>
      <c r="D42" s="76" t="s">
        <v>311</v>
      </c>
      <c r="E42" s="392">
        <v>2999.73</v>
      </c>
      <c r="F42" s="997">
        <v>0</v>
      </c>
      <c r="G42" s="1556">
        <v>0</v>
      </c>
      <c r="H42" s="95">
        <v>0</v>
      </c>
      <c r="I42" s="1556">
        <v>0</v>
      </c>
      <c r="J42" s="95">
        <v>0</v>
      </c>
      <c r="K42" s="1556">
        <v>0</v>
      </c>
      <c r="L42" s="95">
        <v>0</v>
      </c>
      <c r="M42" s="1819"/>
    </row>
    <row r="43" spans="1:13" ht="30" customHeight="1" x14ac:dyDescent="0.3">
      <c r="A43" s="1072"/>
      <c r="B43" s="1073" t="s">
        <v>425</v>
      </c>
      <c r="C43" s="1011">
        <v>641</v>
      </c>
      <c r="D43" s="1074" t="s">
        <v>771</v>
      </c>
      <c r="E43" s="1075">
        <v>0</v>
      </c>
      <c r="F43" s="1567">
        <v>23000</v>
      </c>
      <c r="G43" s="1079">
        <v>23000</v>
      </c>
      <c r="H43" s="1120">
        <v>23000</v>
      </c>
      <c r="I43" s="1079">
        <v>23000</v>
      </c>
      <c r="J43" s="1120">
        <v>23000</v>
      </c>
      <c r="K43" s="1079">
        <v>23000</v>
      </c>
      <c r="L43" s="1120">
        <v>30000</v>
      </c>
      <c r="M43" s="1809">
        <v>7000</v>
      </c>
    </row>
    <row r="44" spans="1:13" ht="18" customHeight="1" x14ac:dyDescent="0.3">
      <c r="A44" s="584"/>
      <c r="B44" s="66" t="s">
        <v>425</v>
      </c>
      <c r="C44" s="40" t="s">
        <v>149</v>
      </c>
      <c r="D44" s="76" t="s">
        <v>389</v>
      </c>
      <c r="E44" s="391">
        <v>0</v>
      </c>
      <c r="F44" s="997">
        <v>0</v>
      </c>
      <c r="G44" s="1556">
        <v>0</v>
      </c>
      <c r="H44" s="95">
        <v>0</v>
      </c>
      <c r="I44" s="1556">
        <v>0</v>
      </c>
      <c r="J44" s="95">
        <v>0</v>
      </c>
      <c r="K44" s="1556">
        <v>0</v>
      </c>
      <c r="L44" s="95">
        <v>0</v>
      </c>
      <c r="M44" s="1819"/>
    </row>
    <row r="45" spans="1:13" ht="31.2" customHeight="1" x14ac:dyDescent="0.3">
      <c r="A45" s="589" t="s">
        <v>676</v>
      </c>
      <c r="B45" s="67"/>
      <c r="C45" s="39">
        <v>2</v>
      </c>
      <c r="D45" s="78" t="s">
        <v>106</v>
      </c>
      <c r="E45" s="403">
        <f t="shared" ref="E45:F45" si="72">SUM(E46:E51)</f>
        <v>11128.17</v>
      </c>
      <c r="F45" s="1022">
        <f t="shared" si="72"/>
        <v>5974.26</v>
      </c>
      <c r="G45" s="1617">
        <f t="shared" ref="G45" si="73">SUM(G46:G51)</f>
        <v>6150</v>
      </c>
      <c r="H45" s="1619">
        <f t="shared" ref="H45:I45" si="74">SUM(H46:H51)</f>
        <v>6100</v>
      </c>
      <c r="I45" s="1617">
        <f t="shared" si="74"/>
        <v>6100</v>
      </c>
      <c r="J45" s="1619">
        <f t="shared" ref="J45" si="75">SUM(J46:J51)</f>
        <v>6100</v>
      </c>
      <c r="K45" s="1617">
        <f t="shared" ref="K45:L45" si="76">SUM(K46:K51)</f>
        <v>6265</v>
      </c>
      <c r="L45" s="1619">
        <f t="shared" si="76"/>
        <v>6265</v>
      </c>
      <c r="M45" s="1840">
        <f>SUM(M46:M51)</f>
        <v>0</v>
      </c>
    </row>
    <row r="46" spans="1:13" s="864" customFormat="1" ht="17.25" customHeight="1" x14ac:dyDescent="0.3">
      <c r="A46" s="584"/>
      <c r="B46" s="66" t="s">
        <v>426</v>
      </c>
      <c r="C46" s="40" t="s">
        <v>567</v>
      </c>
      <c r="D46" s="76" t="s">
        <v>807</v>
      </c>
      <c r="E46" s="391">
        <v>186.29</v>
      </c>
      <c r="F46" s="997">
        <v>182.16</v>
      </c>
      <c r="G46" s="1556">
        <v>300</v>
      </c>
      <c r="H46" s="95">
        <v>300</v>
      </c>
      <c r="I46" s="1556">
        <v>300</v>
      </c>
      <c r="J46" s="95">
        <v>300</v>
      </c>
      <c r="K46" s="1556">
        <v>465</v>
      </c>
      <c r="L46" s="95">
        <v>465</v>
      </c>
      <c r="M46" s="1819"/>
    </row>
    <row r="47" spans="1:13" s="864" customFormat="1" ht="94.5" customHeight="1" x14ac:dyDescent="0.3">
      <c r="A47" s="584"/>
      <c r="B47" s="66" t="s">
        <v>425</v>
      </c>
      <c r="C47" s="30">
        <v>641</v>
      </c>
      <c r="D47" s="76" t="s">
        <v>874</v>
      </c>
      <c r="E47" s="391">
        <v>3400</v>
      </c>
      <c r="F47" s="997">
        <v>3401.85</v>
      </c>
      <c r="G47" s="1556">
        <v>3400</v>
      </c>
      <c r="H47" s="95">
        <v>3400</v>
      </c>
      <c r="I47" s="1556">
        <v>3400</v>
      </c>
      <c r="J47" s="95">
        <v>3400</v>
      </c>
      <c r="K47" s="1556">
        <v>3400</v>
      </c>
      <c r="L47" s="95">
        <v>3400</v>
      </c>
      <c r="M47" s="1819"/>
    </row>
    <row r="48" spans="1:13" s="864" customFormat="1" ht="40.5" customHeight="1" x14ac:dyDescent="0.3">
      <c r="A48" s="584"/>
      <c r="B48" s="66" t="s">
        <v>425</v>
      </c>
      <c r="C48" s="30">
        <v>633.64099999999996</v>
      </c>
      <c r="D48" s="76" t="s">
        <v>875</v>
      </c>
      <c r="E48" s="391">
        <v>2327.6999999999998</v>
      </c>
      <c r="F48" s="997">
        <v>2354.25</v>
      </c>
      <c r="G48" s="1556">
        <v>2400</v>
      </c>
      <c r="H48" s="95">
        <v>2400</v>
      </c>
      <c r="I48" s="1556">
        <v>2400</v>
      </c>
      <c r="J48" s="95">
        <v>2400</v>
      </c>
      <c r="K48" s="1556">
        <v>2160</v>
      </c>
      <c r="L48" s="95">
        <v>2160</v>
      </c>
      <c r="M48" s="1819"/>
    </row>
    <row r="49" spans="1:13" s="864" customFormat="1" ht="40.5" customHeight="1" x14ac:dyDescent="0.3">
      <c r="A49" s="584"/>
      <c r="B49" s="66" t="s">
        <v>425</v>
      </c>
      <c r="C49" s="30" t="s">
        <v>804</v>
      </c>
      <c r="D49" s="76" t="s">
        <v>809</v>
      </c>
      <c r="E49" s="391">
        <v>0</v>
      </c>
      <c r="F49" s="997">
        <v>0</v>
      </c>
      <c r="G49" s="1556">
        <v>0</v>
      </c>
      <c r="H49" s="95">
        <v>0</v>
      </c>
      <c r="I49" s="1556">
        <v>0</v>
      </c>
      <c r="J49" s="95">
        <v>0</v>
      </c>
      <c r="K49" s="1556">
        <v>240</v>
      </c>
      <c r="L49" s="95">
        <v>240</v>
      </c>
      <c r="M49" s="1819"/>
    </row>
    <row r="50" spans="1:13" ht="21" customHeight="1" x14ac:dyDescent="0.3">
      <c r="A50" s="584"/>
      <c r="B50" s="66" t="s">
        <v>443</v>
      </c>
      <c r="C50" s="30">
        <v>637</v>
      </c>
      <c r="D50" s="76" t="s">
        <v>713</v>
      </c>
      <c r="E50" s="392">
        <v>36</v>
      </c>
      <c r="F50" s="999">
        <v>36</v>
      </c>
      <c r="G50" s="783">
        <v>50</v>
      </c>
      <c r="H50" s="220">
        <v>0</v>
      </c>
      <c r="I50" s="783">
        <v>0</v>
      </c>
      <c r="J50" s="220">
        <v>0</v>
      </c>
      <c r="K50" s="783">
        <v>0</v>
      </c>
      <c r="L50" s="220">
        <v>0</v>
      </c>
      <c r="M50" s="1771"/>
    </row>
    <row r="51" spans="1:13" ht="54" customHeight="1" x14ac:dyDescent="0.3">
      <c r="A51" s="584"/>
      <c r="B51" s="66" t="s">
        <v>425</v>
      </c>
      <c r="C51" s="30">
        <v>633</v>
      </c>
      <c r="D51" s="76" t="s">
        <v>392</v>
      </c>
      <c r="E51" s="391">
        <v>5178.18</v>
      </c>
      <c r="F51" s="997">
        <v>0</v>
      </c>
      <c r="G51" s="1556">
        <v>0</v>
      </c>
      <c r="H51" s="95">
        <v>0</v>
      </c>
      <c r="I51" s="1556">
        <v>0</v>
      </c>
      <c r="J51" s="95">
        <v>0</v>
      </c>
      <c r="K51" s="1556">
        <v>0</v>
      </c>
      <c r="L51" s="95">
        <v>0</v>
      </c>
      <c r="M51" s="1819"/>
    </row>
    <row r="52" spans="1:13" ht="21.6" customHeight="1" x14ac:dyDescent="0.3">
      <c r="A52" s="588" t="s">
        <v>677</v>
      </c>
      <c r="B52" s="2217" t="s">
        <v>109</v>
      </c>
      <c r="C52" s="2256"/>
      <c r="D52" s="2257"/>
      <c r="E52" s="394">
        <f>SUM(E53:E59)</f>
        <v>2500</v>
      </c>
      <c r="F52" s="1002">
        <f>SUM(F53:F59)</f>
        <v>3700</v>
      </c>
      <c r="G52" s="755">
        <v>3900</v>
      </c>
      <c r="H52" s="94">
        <f t="shared" ref="H52:K52" si="77">SUM(H53:H59)</f>
        <v>3900</v>
      </c>
      <c r="I52" s="755">
        <f t="shared" si="77"/>
        <v>3900</v>
      </c>
      <c r="J52" s="94">
        <f t="shared" si="77"/>
        <v>3900</v>
      </c>
      <c r="K52" s="755">
        <f t="shared" si="77"/>
        <v>3900</v>
      </c>
      <c r="L52" s="94">
        <f t="shared" ref="L52" si="78">SUM(L53:L59)</f>
        <v>3900</v>
      </c>
      <c r="M52" s="1810">
        <f t="shared" ref="M52" si="79">SUM(M53:M59)</f>
        <v>0</v>
      </c>
    </row>
    <row r="53" spans="1:13" ht="19.2" customHeight="1" x14ac:dyDescent="0.3">
      <c r="A53" s="590"/>
      <c r="B53" s="66" t="s">
        <v>427</v>
      </c>
      <c r="C53" s="29">
        <v>642</v>
      </c>
      <c r="D53" s="73" t="s">
        <v>110</v>
      </c>
      <c r="E53" s="392">
        <v>100</v>
      </c>
      <c r="F53" s="999">
        <v>400</v>
      </c>
      <c r="G53" s="783"/>
      <c r="H53" s="220">
        <v>0</v>
      </c>
      <c r="I53" s="783">
        <v>0</v>
      </c>
      <c r="J53" s="220">
        <v>0</v>
      </c>
      <c r="K53" s="783">
        <v>0</v>
      </c>
      <c r="L53" s="220">
        <v>0</v>
      </c>
      <c r="M53" s="1740"/>
    </row>
    <row r="54" spans="1:13" ht="28.2" customHeight="1" x14ac:dyDescent="0.3">
      <c r="A54" s="543"/>
      <c r="B54" s="66" t="s">
        <v>427</v>
      </c>
      <c r="C54" s="36">
        <v>642</v>
      </c>
      <c r="D54" s="1137" t="s">
        <v>111</v>
      </c>
      <c r="E54" s="391">
        <v>1900</v>
      </c>
      <c r="F54" s="997">
        <v>2000</v>
      </c>
      <c r="G54" s="1556"/>
      <c r="H54" s="95">
        <v>1800</v>
      </c>
      <c r="I54" s="1556">
        <v>1800</v>
      </c>
      <c r="J54" s="95">
        <v>1800</v>
      </c>
      <c r="K54" s="1556">
        <v>1800</v>
      </c>
      <c r="L54" s="95">
        <v>1800</v>
      </c>
      <c r="M54" s="1769"/>
    </row>
    <row r="55" spans="1:13" ht="40.950000000000003" customHeight="1" x14ac:dyDescent="0.3">
      <c r="A55" s="543"/>
      <c r="B55" s="66" t="s">
        <v>427</v>
      </c>
      <c r="C55" s="36">
        <v>642</v>
      </c>
      <c r="D55" s="1137" t="s">
        <v>259</v>
      </c>
      <c r="E55" s="329">
        <v>200</v>
      </c>
      <c r="F55" s="182">
        <v>600</v>
      </c>
      <c r="G55" s="699"/>
      <c r="H55" s="119">
        <v>600</v>
      </c>
      <c r="I55" s="699">
        <v>600</v>
      </c>
      <c r="J55" s="119">
        <v>600</v>
      </c>
      <c r="K55" s="699">
        <v>600</v>
      </c>
      <c r="L55" s="119">
        <v>600</v>
      </c>
      <c r="M55" s="1769"/>
    </row>
    <row r="56" spans="1:13" ht="20.25" customHeight="1" x14ac:dyDescent="0.3">
      <c r="A56" s="543"/>
      <c r="B56" s="66" t="s">
        <v>427</v>
      </c>
      <c r="C56" s="36">
        <v>642</v>
      </c>
      <c r="D56" s="1137" t="s">
        <v>385</v>
      </c>
      <c r="E56" s="329">
        <v>100</v>
      </c>
      <c r="F56" s="182">
        <v>200</v>
      </c>
      <c r="G56" s="699"/>
      <c r="H56" s="119">
        <v>200</v>
      </c>
      <c r="I56" s="699">
        <v>200</v>
      </c>
      <c r="J56" s="119">
        <v>200</v>
      </c>
      <c r="K56" s="699">
        <v>200</v>
      </c>
      <c r="L56" s="119">
        <v>200</v>
      </c>
      <c r="M56" s="1769"/>
    </row>
    <row r="57" spans="1:13" ht="30.75" customHeight="1" x14ac:dyDescent="0.3">
      <c r="A57" s="543"/>
      <c r="B57" s="66" t="s">
        <v>427</v>
      </c>
      <c r="C57" s="36">
        <v>642</v>
      </c>
      <c r="D57" s="1137" t="s">
        <v>261</v>
      </c>
      <c r="E57" s="329">
        <v>0</v>
      </c>
      <c r="F57" s="182">
        <v>0</v>
      </c>
      <c r="G57" s="699"/>
      <c r="H57" s="119">
        <v>700</v>
      </c>
      <c r="I57" s="699">
        <v>700</v>
      </c>
      <c r="J57" s="119">
        <v>700</v>
      </c>
      <c r="K57" s="699">
        <v>700</v>
      </c>
      <c r="L57" s="119">
        <v>700</v>
      </c>
      <c r="M57" s="1769"/>
    </row>
    <row r="58" spans="1:13" ht="23.25" customHeight="1" x14ac:dyDescent="0.3">
      <c r="A58" s="591"/>
      <c r="B58" s="66" t="s">
        <v>427</v>
      </c>
      <c r="C58" s="36">
        <v>642</v>
      </c>
      <c r="D58" s="142" t="s">
        <v>360</v>
      </c>
      <c r="E58" s="391">
        <v>0</v>
      </c>
      <c r="F58" s="997">
        <v>0</v>
      </c>
      <c r="G58" s="1556"/>
      <c r="H58" s="95">
        <v>200</v>
      </c>
      <c r="I58" s="1556">
        <v>200</v>
      </c>
      <c r="J58" s="95">
        <v>200</v>
      </c>
      <c r="K58" s="1556">
        <v>200</v>
      </c>
      <c r="L58" s="95">
        <v>200</v>
      </c>
      <c r="M58" s="1769"/>
    </row>
    <row r="59" spans="1:13" ht="27" customHeight="1" x14ac:dyDescent="0.3">
      <c r="A59" s="591"/>
      <c r="B59" s="66" t="s">
        <v>427</v>
      </c>
      <c r="C59" s="36">
        <v>642</v>
      </c>
      <c r="D59" s="142" t="s">
        <v>359</v>
      </c>
      <c r="E59" s="391">
        <v>200</v>
      </c>
      <c r="F59" s="997">
        <v>500</v>
      </c>
      <c r="G59" s="1556"/>
      <c r="H59" s="95">
        <v>400</v>
      </c>
      <c r="I59" s="1556">
        <v>400</v>
      </c>
      <c r="J59" s="95">
        <v>400</v>
      </c>
      <c r="K59" s="1556">
        <v>400</v>
      </c>
      <c r="L59" s="95">
        <v>400</v>
      </c>
      <c r="M59" s="1841"/>
    </row>
    <row r="60" spans="1:13" ht="22.2" customHeight="1" x14ac:dyDescent="0.3">
      <c r="A60" s="592" t="s">
        <v>678</v>
      </c>
      <c r="B60" s="2132" t="s">
        <v>7</v>
      </c>
      <c r="C60" s="2196"/>
      <c r="D60" s="2196"/>
      <c r="E60" s="341">
        <f t="shared" ref="E60:M60" si="80">SUM(E61)</f>
        <v>0</v>
      </c>
      <c r="F60" s="169">
        <f t="shared" si="80"/>
        <v>0</v>
      </c>
      <c r="G60" s="1220">
        <f t="shared" si="80"/>
        <v>0</v>
      </c>
      <c r="H60" s="85">
        <f t="shared" si="80"/>
        <v>0</v>
      </c>
      <c r="I60" s="1220">
        <f t="shared" si="80"/>
        <v>0</v>
      </c>
      <c r="J60" s="85">
        <f t="shared" si="80"/>
        <v>0</v>
      </c>
      <c r="K60" s="1220">
        <f t="shared" si="80"/>
        <v>0</v>
      </c>
      <c r="L60" s="85">
        <f t="shared" si="80"/>
        <v>0</v>
      </c>
      <c r="M60" s="1739">
        <f t="shared" si="80"/>
        <v>0</v>
      </c>
    </row>
    <row r="61" spans="1:13" ht="30.6" customHeight="1" x14ac:dyDescent="0.3">
      <c r="A61" s="593" t="s">
        <v>678</v>
      </c>
      <c r="B61" s="10"/>
      <c r="C61" s="272"/>
      <c r="D61" s="288" t="s">
        <v>358</v>
      </c>
      <c r="E61" s="328">
        <f t="shared" ref="E61:M62" si="81">SUM(E62)</f>
        <v>0</v>
      </c>
      <c r="F61" s="158">
        <f t="shared" si="81"/>
        <v>0</v>
      </c>
      <c r="G61" s="1332">
        <f t="shared" si="81"/>
        <v>0</v>
      </c>
      <c r="H61" s="84">
        <f t="shared" si="81"/>
        <v>0</v>
      </c>
      <c r="I61" s="1332">
        <f t="shared" si="81"/>
        <v>0</v>
      </c>
      <c r="J61" s="84">
        <f t="shared" si="81"/>
        <v>0</v>
      </c>
      <c r="K61" s="1332">
        <f t="shared" si="81"/>
        <v>0</v>
      </c>
      <c r="L61" s="84">
        <f t="shared" si="81"/>
        <v>0</v>
      </c>
      <c r="M61" s="1756">
        <f t="shared" si="81"/>
        <v>0</v>
      </c>
    </row>
    <row r="62" spans="1:13" ht="30" customHeight="1" thickBot="1" x14ac:dyDescent="0.35">
      <c r="A62" s="594"/>
      <c r="B62" s="1629" t="s">
        <v>443</v>
      </c>
      <c r="C62" s="595" t="s">
        <v>149</v>
      </c>
      <c r="D62" s="596" t="s">
        <v>370</v>
      </c>
      <c r="E62" s="1630">
        <f t="shared" si="81"/>
        <v>0</v>
      </c>
      <c r="F62" s="1389">
        <v>0</v>
      </c>
      <c r="G62" s="1392">
        <v>0</v>
      </c>
      <c r="H62" s="1391">
        <v>0</v>
      </c>
      <c r="I62" s="1392">
        <v>0</v>
      </c>
      <c r="J62" s="1391">
        <v>0</v>
      </c>
      <c r="K62" s="1392">
        <v>0</v>
      </c>
      <c r="L62" s="1391">
        <v>0</v>
      </c>
      <c r="M62" s="1731"/>
    </row>
    <row r="63" spans="1:13" ht="17.399999999999999" customHeight="1" thickTop="1" x14ac:dyDescent="0.3">
      <c r="A63" s="110"/>
      <c r="B63" s="110"/>
      <c r="C63" s="110"/>
      <c r="D63" s="195"/>
      <c r="F63" s="282"/>
      <c r="G63" s="282"/>
      <c r="H63" s="481"/>
      <c r="I63" s="481"/>
      <c r="J63" s="481"/>
      <c r="K63" s="481"/>
      <c r="L63" s="481"/>
      <c r="M63" s="190"/>
    </row>
    <row r="64" spans="1:13" s="110" customFormat="1" ht="22.5" customHeight="1" thickBot="1" x14ac:dyDescent="0.4">
      <c r="A64" s="1972" t="s">
        <v>325</v>
      </c>
      <c r="B64" s="1973"/>
      <c r="C64" s="1973"/>
      <c r="D64" s="1973"/>
      <c r="E64" s="1974"/>
      <c r="F64" s="1974"/>
      <c r="G64" s="45"/>
      <c r="H64" s="497"/>
      <c r="I64" s="497"/>
      <c r="J64" s="497"/>
      <c r="K64" s="497"/>
      <c r="L64" s="497"/>
      <c r="M64" s="496"/>
    </row>
    <row r="65" spans="1:13" ht="78.75" customHeight="1" thickTop="1" x14ac:dyDescent="0.3">
      <c r="A65" s="1981" t="s">
        <v>328</v>
      </c>
      <c r="B65" s="1975" t="s">
        <v>327</v>
      </c>
      <c r="C65" s="1976"/>
      <c r="D65" s="2036" t="s">
        <v>2</v>
      </c>
      <c r="E65" s="846" t="s">
        <v>472</v>
      </c>
      <c r="F65" s="900" t="s">
        <v>796</v>
      </c>
      <c r="G65" s="775" t="s">
        <v>471</v>
      </c>
      <c r="H65" s="468" t="s">
        <v>777</v>
      </c>
      <c r="I65" s="775" t="s">
        <v>782</v>
      </c>
      <c r="J65" s="468" t="s">
        <v>783</v>
      </c>
      <c r="K65" s="775" t="s">
        <v>828</v>
      </c>
      <c r="L65" s="900" t="s">
        <v>839</v>
      </c>
      <c r="M65" s="1699" t="s">
        <v>840</v>
      </c>
    </row>
    <row r="66" spans="1:13" ht="21" customHeight="1" thickBot="1" x14ac:dyDescent="0.35">
      <c r="A66" s="1982"/>
      <c r="B66" s="1977"/>
      <c r="C66" s="1978"/>
      <c r="D66" s="2007"/>
      <c r="E66" s="148" t="s">
        <v>4</v>
      </c>
      <c r="F66" s="991" t="s">
        <v>4</v>
      </c>
      <c r="G66" s="145" t="s">
        <v>4</v>
      </c>
      <c r="H66" s="149" t="s">
        <v>4</v>
      </c>
      <c r="I66" s="145" t="s">
        <v>4</v>
      </c>
      <c r="J66" s="149" t="s">
        <v>4</v>
      </c>
      <c r="K66" s="145" t="s">
        <v>4</v>
      </c>
      <c r="L66" s="149" t="s">
        <v>4</v>
      </c>
      <c r="M66" s="1750" t="s">
        <v>4</v>
      </c>
    </row>
    <row r="67" spans="1:13" s="110" customFormat="1" ht="18.75" customHeight="1" thickTop="1" thickBot="1" x14ac:dyDescent="0.35">
      <c r="A67" s="2027" t="s">
        <v>325</v>
      </c>
      <c r="B67" s="2028"/>
      <c r="C67" s="2028"/>
      <c r="D67" s="2028"/>
      <c r="E67" s="398">
        <f t="shared" ref="E67:F67" si="82">SUM(E68:E68,E71:E71)</f>
        <v>11997.12</v>
      </c>
      <c r="F67" s="193">
        <f t="shared" si="82"/>
        <v>0</v>
      </c>
      <c r="G67" s="759">
        <f t="shared" ref="G67:I67" si="83">SUM(G68:G68,G71:G71)</f>
        <v>0</v>
      </c>
      <c r="H67" s="194">
        <f t="shared" ref="H67" si="84">SUM(H68:H68,H71:H71)</f>
        <v>0</v>
      </c>
      <c r="I67" s="759">
        <f t="shared" si="83"/>
        <v>0</v>
      </c>
      <c r="J67" s="194">
        <f t="shared" ref="J67" si="85">SUM(J68:J68,J71:J71)</f>
        <v>0</v>
      </c>
      <c r="K67" s="759">
        <f t="shared" ref="K67" si="86">SUM(K68:K68,K71:K71)</f>
        <v>0</v>
      </c>
      <c r="L67" s="194">
        <f t="shared" ref="L67" si="87">SUM(L68:L68,L71:L71)</f>
        <v>0</v>
      </c>
      <c r="M67" s="1766">
        <f t="shared" ref="M67" si="88">SUM(M68:M68,M71:M71)</f>
        <v>0</v>
      </c>
    </row>
    <row r="68" spans="1:13" ht="19.2" customHeight="1" thickTop="1" x14ac:dyDescent="0.3">
      <c r="A68" s="588" t="s">
        <v>674</v>
      </c>
      <c r="B68" s="2217" t="s">
        <v>105</v>
      </c>
      <c r="C68" s="2218"/>
      <c r="D68" s="2219"/>
      <c r="E68" s="394">
        <f t="shared" ref="E68:M68" si="89">SUM(E69:E69)</f>
        <v>11997.12</v>
      </c>
      <c r="F68" s="1002">
        <f t="shared" si="89"/>
        <v>0</v>
      </c>
      <c r="G68" s="755">
        <f t="shared" si="89"/>
        <v>0</v>
      </c>
      <c r="H68" s="94">
        <f t="shared" si="89"/>
        <v>0</v>
      </c>
      <c r="I68" s="755">
        <f t="shared" si="89"/>
        <v>0</v>
      </c>
      <c r="J68" s="94">
        <f t="shared" si="89"/>
        <v>0</v>
      </c>
      <c r="K68" s="755">
        <f t="shared" si="89"/>
        <v>0</v>
      </c>
      <c r="L68" s="94">
        <f t="shared" si="89"/>
        <v>0</v>
      </c>
      <c r="M68" s="1810">
        <f t="shared" si="89"/>
        <v>0</v>
      </c>
    </row>
    <row r="69" spans="1:13" ht="29.4" customHeight="1" x14ac:dyDescent="0.3">
      <c r="A69" s="589" t="s">
        <v>676</v>
      </c>
      <c r="B69" s="67"/>
      <c r="C69" s="39">
        <v>2</v>
      </c>
      <c r="D69" s="78" t="s">
        <v>106</v>
      </c>
      <c r="E69" s="403">
        <f t="shared" ref="E69:M69" si="90">SUM(E70:E70)</f>
        <v>11997.12</v>
      </c>
      <c r="F69" s="1022">
        <f t="shared" si="90"/>
        <v>0</v>
      </c>
      <c r="G69" s="1617">
        <f t="shared" si="90"/>
        <v>0</v>
      </c>
      <c r="H69" s="1619">
        <f t="shared" si="90"/>
        <v>0</v>
      </c>
      <c r="I69" s="1617">
        <f t="shared" si="90"/>
        <v>0</v>
      </c>
      <c r="J69" s="1619">
        <f t="shared" si="90"/>
        <v>0</v>
      </c>
      <c r="K69" s="1617">
        <f t="shared" si="90"/>
        <v>0</v>
      </c>
      <c r="L69" s="1619">
        <f t="shared" si="90"/>
        <v>0</v>
      </c>
      <c r="M69" s="1840">
        <f t="shared" si="90"/>
        <v>0</v>
      </c>
    </row>
    <row r="70" spans="1:13" ht="19.2" customHeight="1" x14ac:dyDescent="0.3">
      <c r="A70" s="599"/>
      <c r="B70" s="580" t="s">
        <v>425</v>
      </c>
      <c r="C70" s="802">
        <v>717</v>
      </c>
      <c r="D70" s="135" t="s">
        <v>708</v>
      </c>
      <c r="E70" s="392">
        <v>11997.12</v>
      </c>
      <c r="F70" s="999">
        <v>0</v>
      </c>
      <c r="G70" s="783">
        <v>0</v>
      </c>
      <c r="H70" s="220">
        <v>0</v>
      </c>
      <c r="I70" s="783">
        <v>0</v>
      </c>
      <c r="J70" s="220">
        <v>0</v>
      </c>
      <c r="K70" s="783">
        <v>0</v>
      </c>
      <c r="L70" s="220">
        <v>0</v>
      </c>
      <c r="M70" s="1771"/>
    </row>
    <row r="71" spans="1:13" ht="18.75" customHeight="1" x14ac:dyDescent="0.3">
      <c r="A71" s="592" t="s">
        <v>678</v>
      </c>
      <c r="B71" s="2146" t="s">
        <v>7</v>
      </c>
      <c r="C71" s="2158"/>
      <c r="D71" s="2158"/>
      <c r="E71" s="341">
        <f t="shared" ref="E71:M72" si="91">SUM(E72)</f>
        <v>0</v>
      </c>
      <c r="F71" s="169">
        <f t="shared" si="91"/>
        <v>0</v>
      </c>
      <c r="G71" s="1220">
        <f t="shared" si="91"/>
        <v>0</v>
      </c>
      <c r="H71" s="85">
        <f t="shared" si="91"/>
        <v>0</v>
      </c>
      <c r="I71" s="1220">
        <f t="shared" si="91"/>
        <v>0</v>
      </c>
      <c r="J71" s="85">
        <f t="shared" si="91"/>
        <v>0</v>
      </c>
      <c r="K71" s="1220">
        <f t="shared" si="91"/>
        <v>0</v>
      </c>
      <c r="L71" s="85">
        <f t="shared" si="91"/>
        <v>0</v>
      </c>
      <c r="M71" s="1739">
        <f t="shared" si="91"/>
        <v>0</v>
      </c>
    </row>
    <row r="72" spans="1:13" ht="57.6" customHeight="1" x14ac:dyDescent="0.3">
      <c r="A72" s="593" t="s">
        <v>678</v>
      </c>
      <c r="B72" s="10"/>
      <c r="C72" s="272"/>
      <c r="D72" s="288" t="s">
        <v>361</v>
      </c>
      <c r="E72" s="328">
        <f>SUM(E73)</f>
        <v>0</v>
      </c>
      <c r="F72" s="158">
        <f t="shared" si="91"/>
        <v>0</v>
      </c>
      <c r="G72" s="1332">
        <f t="shared" si="91"/>
        <v>0</v>
      </c>
      <c r="H72" s="84">
        <f t="shared" si="91"/>
        <v>0</v>
      </c>
      <c r="I72" s="1332">
        <f t="shared" si="91"/>
        <v>0</v>
      </c>
      <c r="J72" s="84">
        <f t="shared" si="91"/>
        <v>0</v>
      </c>
      <c r="K72" s="1332">
        <f t="shared" si="91"/>
        <v>0</v>
      </c>
      <c r="L72" s="84">
        <f t="shared" si="91"/>
        <v>0</v>
      </c>
      <c r="M72" s="1756">
        <f t="shared" si="91"/>
        <v>0</v>
      </c>
    </row>
    <row r="73" spans="1:13" ht="43.95" customHeight="1" thickBot="1" x14ac:dyDescent="0.35">
      <c r="A73" s="594"/>
      <c r="B73" s="536" t="s">
        <v>425</v>
      </c>
      <c r="C73" s="595">
        <v>717</v>
      </c>
      <c r="D73" s="596" t="s">
        <v>361</v>
      </c>
      <c r="E73" s="597">
        <v>0</v>
      </c>
      <c r="F73" s="1018">
        <v>0</v>
      </c>
      <c r="G73" s="1550">
        <v>0</v>
      </c>
      <c r="H73" s="598">
        <v>0</v>
      </c>
      <c r="I73" s="1550">
        <v>0</v>
      </c>
      <c r="J73" s="598">
        <v>0</v>
      </c>
      <c r="K73" s="1550">
        <v>0</v>
      </c>
      <c r="L73" s="598">
        <v>0</v>
      </c>
      <c r="M73" s="1813"/>
    </row>
    <row r="74" spans="1:13" ht="22.5" customHeight="1" thickTop="1" x14ac:dyDescent="0.3">
      <c r="D74" s="305"/>
    </row>
  </sheetData>
  <mergeCells count="39">
    <mergeCell ref="A4:M4"/>
    <mergeCell ref="I6:I7"/>
    <mergeCell ref="G6:G7"/>
    <mergeCell ref="A5:D5"/>
    <mergeCell ref="B6:C8"/>
    <mergeCell ref="D6:D8"/>
    <mergeCell ref="H6:H7"/>
    <mergeCell ref="J6:J7"/>
    <mergeCell ref="K6:K7"/>
    <mergeCell ref="M6:M7"/>
    <mergeCell ref="L6:L7"/>
    <mergeCell ref="B71:D71"/>
    <mergeCell ref="B68:D68"/>
    <mergeCell ref="A23:F23"/>
    <mergeCell ref="F6:F7"/>
    <mergeCell ref="A9:D9"/>
    <mergeCell ref="B18:D18"/>
    <mergeCell ref="B10:D10"/>
    <mergeCell ref="B11:D11"/>
    <mergeCell ref="B14:D14"/>
    <mergeCell ref="B17:D17"/>
    <mergeCell ref="B19:C19"/>
    <mergeCell ref="E6:E7"/>
    <mergeCell ref="A67:D67"/>
    <mergeCell ref="B60:D60"/>
    <mergeCell ref="A24:A25"/>
    <mergeCell ref="B52:D52"/>
    <mergeCell ref="A65:A66"/>
    <mergeCell ref="B65:C66"/>
    <mergeCell ref="D65:D66"/>
    <mergeCell ref="B29:D29"/>
    <mergeCell ref="B35:D35"/>
    <mergeCell ref="B31:D31"/>
    <mergeCell ref="B33:D33"/>
    <mergeCell ref="B27:D27"/>
    <mergeCell ref="B24:C25"/>
    <mergeCell ref="D24:D25"/>
    <mergeCell ref="A26:D26"/>
    <mergeCell ref="A64:F64"/>
  </mergeCells>
  <phoneticPr fontId="38" type="noConversion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29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Sumar </vt:lpstr>
      <vt:lpstr>'1'!Názvy_tlače</vt:lpstr>
      <vt:lpstr>'10'!Názvy_tlače</vt:lpstr>
      <vt:lpstr>'11'!Názvy_tlače</vt:lpstr>
      <vt:lpstr>'12'!Názvy_tlače</vt:lpstr>
      <vt:lpstr>'13'!Názvy_tlače</vt:lpstr>
      <vt:lpstr>'14'!Názvy_tlače</vt:lpstr>
      <vt:lpstr>'2'!Názvy_tlače</vt:lpstr>
      <vt:lpstr>'3'!Názvy_tlače</vt:lpstr>
      <vt:lpstr>'4'!Názvy_tlače</vt:lpstr>
      <vt:lpstr>'5'!Názvy_tlače</vt:lpstr>
      <vt:lpstr>'6'!Názvy_tlače</vt:lpstr>
      <vt:lpstr>'7'!Názvy_tlače</vt:lpstr>
      <vt:lpstr>'8'!Názvy_tlače</vt:lpstr>
      <vt:lpstr>'9'!Názvy_tlače</vt:lpstr>
      <vt:lpstr>'Sumar '!Názvy_tlače</vt:lpstr>
      <vt:lpstr>'1'!Oblasť_tlače</vt:lpstr>
      <vt:lpstr>'10'!Oblasť_tlače</vt:lpstr>
      <vt:lpstr>'11'!Oblasť_tlače</vt:lpstr>
      <vt:lpstr>'13'!Oblasť_tlače</vt:lpstr>
      <vt:lpstr>'14'!Oblasť_tlače</vt:lpstr>
      <vt:lpstr>'2'!Oblasť_tlače</vt:lpstr>
      <vt:lpstr>'3'!Oblasť_tlače</vt:lpstr>
      <vt:lpstr>'4'!Oblasť_tlače</vt:lpstr>
      <vt:lpstr>'5'!Oblasť_tlače</vt:lpstr>
      <vt:lpstr>'6'!Oblasť_tlače</vt:lpstr>
      <vt:lpstr>'7'!Oblasť_tlače</vt:lpstr>
      <vt:lpstr>'8'!Oblasť_tlače</vt:lpstr>
      <vt:lpstr>'9'!Oblasť_tlače</vt:lpstr>
      <vt:lpstr>'Sumar 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REPČÍKOVÁ Terézia</cp:lastModifiedBy>
  <cp:lastPrinted>2016-10-13T11:54:06Z</cp:lastPrinted>
  <dcterms:created xsi:type="dcterms:W3CDTF">2011-01-11T17:30:22Z</dcterms:created>
  <dcterms:modified xsi:type="dcterms:W3CDTF">2016-11-16T13:57:40Z</dcterms:modified>
</cp:coreProperties>
</file>