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3" sheetId="3" r:id="rId1"/>
    <sheet name="5" sheetId="4" r:id="rId2"/>
    <sheet name="6" sheetId="6" r:id="rId3"/>
    <sheet name="7" sheetId="7" r:id="rId4"/>
    <sheet name="8" sheetId="8" r:id="rId5"/>
    <sheet name="9" sheetId="9" r:id="rId6"/>
    <sheet name="11" sheetId="11" r:id="rId7"/>
    <sheet name="13" sheetId="13" r:id="rId8"/>
    <sheet name="sumar" sheetId="15" r:id="rId9"/>
  </sheets>
  <externalReferences>
    <externalReference r:id="rId10"/>
  </externalReferences>
  <definedNames>
    <definedName name="_xlnm.Print_Area" localSheetId="8">sumar!$A$1:$M$35</definedName>
  </definedNames>
  <calcPr calcId="114210"/>
</workbook>
</file>

<file path=xl/calcChain.xml><?xml version="1.0" encoding="utf-8"?>
<calcChain xmlns="http://schemas.openxmlformats.org/spreadsheetml/2006/main">
  <c r="K31" i="11"/>
  <c r="J36" i="6"/>
  <c r="J37"/>
  <c r="H37"/>
  <c r="G37"/>
  <c r="G36"/>
  <c r="F37"/>
  <c r="F36"/>
  <c r="O25" i="15"/>
  <c r="N25"/>
  <c r="M25"/>
  <c r="L25"/>
  <c r="K25"/>
  <c r="O23"/>
  <c r="N23"/>
  <c r="N31"/>
  <c r="H23"/>
  <c r="E23"/>
  <c r="M22"/>
  <c r="L22"/>
  <c r="M21"/>
  <c r="L21"/>
  <c r="K21"/>
  <c r="M20"/>
  <c r="L20"/>
  <c r="K20"/>
  <c r="K19"/>
  <c r="L19"/>
  <c r="M18"/>
  <c r="L18"/>
  <c r="K18"/>
  <c r="M17"/>
  <c r="L17"/>
  <c r="K17"/>
  <c r="K16"/>
  <c r="M15"/>
  <c r="K15"/>
  <c r="I15"/>
  <c r="L15"/>
  <c r="M14"/>
  <c r="K14"/>
  <c r="K13"/>
  <c r="J13"/>
  <c r="M13"/>
  <c r="I13"/>
  <c r="L13"/>
  <c r="M12"/>
  <c r="L12"/>
  <c r="K12"/>
  <c r="K11"/>
  <c r="J11"/>
  <c r="I11"/>
  <c r="F11"/>
  <c r="M10"/>
  <c r="K10"/>
  <c r="I10"/>
  <c r="F10"/>
  <c r="L10"/>
  <c r="M9"/>
  <c r="K9"/>
  <c r="F9"/>
  <c r="M58" i="13"/>
  <c r="L58"/>
  <c r="M57"/>
  <c r="L57"/>
  <c r="G56"/>
  <c r="M56"/>
  <c r="F56"/>
  <c r="L56"/>
  <c r="L55"/>
  <c r="F54"/>
  <c r="L54"/>
  <c r="M53"/>
  <c r="L53"/>
  <c r="M52"/>
  <c r="L52"/>
  <c r="O51"/>
  <c r="N51"/>
  <c r="K51"/>
  <c r="G51"/>
  <c r="M51"/>
  <c r="F51"/>
  <c r="L51"/>
  <c r="E51"/>
  <c r="M50"/>
  <c r="L50"/>
  <c r="O49"/>
  <c r="N49"/>
  <c r="K49"/>
  <c r="G49"/>
  <c r="M49"/>
  <c r="F49"/>
  <c r="L49"/>
  <c r="E49"/>
  <c r="M48"/>
  <c r="L48"/>
  <c r="O47"/>
  <c r="N47"/>
  <c r="K47"/>
  <c r="G47"/>
  <c r="M47"/>
  <c r="F47"/>
  <c r="L47"/>
  <c r="E47"/>
  <c r="M46"/>
  <c r="L46"/>
  <c r="O45"/>
  <c r="N45"/>
  <c r="K45"/>
  <c r="G45"/>
  <c r="M45"/>
  <c r="F45"/>
  <c r="L45"/>
  <c r="E45"/>
  <c r="M44"/>
  <c r="L44"/>
  <c r="O43"/>
  <c r="N43"/>
  <c r="K43"/>
  <c r="G43"/>
  <c r="M43"/>
  <c r="F43"/>
  <c r="L43"/>
  <c r="E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K33"/>
  <c r="M32"/>
  <c r="L32"/>
  <c r="M31"/>
  <c r="L31"/>
  <c r="K31"/>
  <c r="O30"/>
  <c r="N30"/>
  <c r="G30"/>
  <c r="M30"/>
  <c r="F30"/>
  <c r="L30"/>
  <c r="E30"/>
  <c r="M29"/>
  <c r="L29"/>
  <c r="O28"/>
  <c r="N28"/>
  <c r="G28"/>
  <c r="M28"/>
  <c r="F28"/>
  <c r="L28"/>
  <c r="M27"/>
  <c r="L27"/>
  <c r="O26"/>
  <c r="N26"/>
  <c r="K26"/>
  <c r="G26"/>
  <c r="M26"/>
  <c r="F26"/>
  <c r="L26"/>
  <c r="E26"/>
  <c r="M25"/>
  <c r="L25"/>
  <c r="M24"/>
  <c r="L24"/>
  <c r="M23"/>
  <c r="L23"/>
  <c r="K23"/>
  <c r="M22"/>
  <c r="L22"/>
  <c r="M21"/>
  <c r="L21"/>
  <c r="K21"/>
  <c r="M20"/>
  <c r="L20"/>
  <c r="M19"/>
  <c r="L19"/>
  <c r="M18"/>
  <c r="L18"/>
  <c r="K18"/>
  <c r="M17"/>
  <c r="L17"/>
  <c r="K17"/>
  <c r="M16"/>
  <c r="L16"/>
  <c r="M15"/>
  <c r="L15"/>
  <c r="M14"/>
  <c r="L14"/>
  <c r="M13"/>
  <c r="L13"/>
  <c r="K13"/>
  <c r="M12"/>
  <c r="L12"/>
  <c r="K12"/>
  <c r="K10"/>
  <c r="M11"/>
  <c r="L11"/>
  <c r="K11"/>
  <c r="O10"/>
  <c r="O9"/>
  <c r="N10"/>
  <c r="G10"/>
  <c r="M10"/>
  <c r="F10"/>
  <c r="L10"/>
  <c r="E10"/>
  <c r="E9"/>
  <c r="K9"/>
  <c r="O2"/>
  <c r="N2"/>
  <c r="M37" i="11"/>
  <c r="L37"/>
  <c r="K37"/>
  <c r="M36"/>
  <c r="L36"/>
  <c r="K36"/>
  <c r="M35"/>
  <c r="L35"/>
  <c r="M34"/>
  <c r="L34"/>
  <c r="K34"/>
  <c r="M33"/>
  <c r="L33"/>
  <c r="K33"/>
  <c r="M32"/>
  <c r="L32"/>
  <c r="K32"/>
  <c r="O31"/>
  <c r="N31"/>
  <c r="J31"/>
  <c r="I31"/>
  <c r="H31"/>
  <c r="H9"/>
  <c r="G31"/>
  <c r="F31"/>
  <c r="E31"/>
  <c r="M30"/>
  <c r="L30"/>
  <c r="M29"/>
  <c r="L29"/>
  <c r="M28"/>
  <c r="L28"/>
  <c r="M27"/>
  <c r="L27"/>
  <c r="K27"/>
  <c r="M26"/>
  <c r="L26"/>
  <c r="K26"/>
  <c r="M25"/>
  <c r="L25"/>
  <c r="K25"/>
  <c r="O24"/>
  <c r="N24"/>
  <c r="G24"/>
  <c r="M24"/>
  <c r="F24"/>
  <c r="L24"/>
  <c r="E24"/>
  <c r="M23"/>
  <c r="L23"/>
  <c r="K23"/>
  <c r="O22"/>
  <c r="N22"/>
  <c r="K22"/>
  <c r="G22"/>
  <c r="M22"/>
  <c r="F22"/>
  <c r="L22"/>
  <c r="E22"/>
  <c r="M21"/>
  <c r="L21"/>
  <c r="K21"/>
  <c r="M20"/>
  <c r="L20"/>
  <c r="M19"/>
  <c r="L19"/>
  <c r="K19"/>
  <c r="K18"/>
  <c r="O18"/>
  <c r="N18"/>
  <c r="G18"/>
  <c r="M18"/>
  <c r="F18"/>
  <c r="L18"/>
  <c r="E18"/>
  <c r="M17"/>
  <c r="L17"/>
  <c r="K17"/>
  <c r="K16"/>
  <c r="O16"/>
  <c r="N16"/>
  <c r="G16"/>
  <c r="M16"/>
  <c r="F16"/>
  <c r="L16"/>
  <c r="E16"/>
  <c r="M15"/>
  <c r="L15"/>
  <c r="K15"/>
  <c r="M14"/>
  <c r="L14"/>
  <c r="K14"/>
  <c r="M13"/>
  <c r="L13"/>
  <c r="K13"/>
  <c r="M12"/>
  <c r="L12"/>
  <c r="K12"/>
  <c r="M11"/>
  <c r="L11"/>
  <c r="K11"/>
  <c r="O10"/>
  <c r="N10"/>
  <c r="G10"/>
  <c r="M10"/>
  <c r="F10"/>
  <c r="L10"/>
  <c r="E10"/>
  <c r="J9"/>
  <c r="I9"/>
  <c r="O2"/>
  <c r="N2"/>
  <c r="M41" i="9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G34"/>
  <c r="M34"/>
  <c r="F34"/>
  <c r="L34"/>
  <c r="E34"/>
  <c r="K34"/>
  <c r="M33"/>
  <c r="L33"/>
  <c r="K33"/>
  <c r="M32"/>
  <c r="L32"/>
  <c r="K32"/>
  <c r="M31"/>
  <c r="L31"/>
  <c r="M30"/>
  <c r="L30"/>
  <c r="M29"/>
  <c r="L29"/>
  <c r="K29"/>
  <c r="M28"/>
  <c r="L28"/>
  <c r="K28"/>
  <c r="M27"/>
  <c r="L27"/>
  <c r="O26"/>
  <c r="N26"/>
  <c r="N14"/>
  <c r="N9"/>
  <c r="J26"/>
  <c r="I26"/>
  <c r="I14"/>
  <c r="I9"/>
  <c r="H26"/>
  <c r="G26"/>
  <c r="M26"/>
  <c r="F26"/>
  <c r="E26"/>
  <c r="M25"/>
  <c r="K25"/>
  <c r="M24"/>
  <c r="L24"/>
  <c r="K24"/>
  <c r="M23"/>
  <c r="L23"/>
  <c r="K23"/>
  <c r="M22"/>
  <c r="L22"/>
  <c r="K22"/>
  <c r="M21"/>
  <c r="L21"/>
  <c r="M20"/>
  <c r="L20"/>
  <c r="M19"/>
  <c r="L19"/>
  <c r="M18"/>
  <c r="L18"/>
  <c r="M17"/>
  <c r="L17"/>
  <c r="M16"/>
  <c r="L16"/>
  <c r="O15"/>
  <c r="N15"/>
  <c r="G15"/>
  <c r="M15"/>
  <c r="F15"/>
  <c r="L15"/>
  <c r="E15"/>
  <c r="J14"/>
  <c r="J9"/>
  <c r="H14"/>
  <c r="H9"/>
  <c r="M13"/>
  <c r="L13"/>
  <c r="O12"/>
  <c r="N12"/>
  <c r="K12"/>
  <c r="G12"/>
  <c r="M12"/>
  <c r="F12"/>
  <c r="L12"/>
  <c r="E12"/>
  <c r="M11"/>
  <c r="L11"/>
  <c r="O10"/>
  <c r="N10"/>
  <c r="K10"/>
  <c r="G10"/>
  <c r="M10"/>
  <c r="F10"/>
  <c r="L10"/>
  <c r="E10"/>
  <c r="O2"/>
  <c r="N2"/>
  <c r="H70" i="8"/>
  <c r="M61"/>
  <c r="L61"/>
  <c r="K61"/>
  <c r="M60"/>
  <c r="L60"/>
  <c r="K60"/>
  <c r="M59"/>
  <c r="L59"/>
  <c r="K59"/>
  <c r="K58"/>
  <c r="O58"/>
  <c r="N58"/>
  <c r="H58"/>
  <c r="G58"/>
  <c r="M58"/>
  <c r="F58"/>
  <c r="L58"/>
  <c r="E58"/>
  <c r="M57"/>
  <c r="L57"/>
  <c r="O56"/>
  <c r="N56"/>
  <c r="G56"/>
  <c r="M56"/>
  <c r="F56"/>
  <c r="L56"/>
  <c r="M55"/>
  <c r="L55"/>
  <c r="K55"/>
  <c r="M54"/>
  <c r="L54"/>
  <c r="K54"/>
  <c r="M53"/>
  <c r="L53"/>
  <c r="K53"/>
  <c r="M52"/>
  <c r="L52"/>
  <c r="K52"/>
  <c r="M51"/>
  <c r="L51"/>
  <c r="K51"/>
  <c r="K50"/>
  <c r="O50"/>
  <c r="N50"/>
  <c r="G50"/>
  <c r="M50"/>
  <c r="F50"/>
  <c r="L50"/>
  <c r="E50"/>
  <c r="M49"/>
  <c r="L49"/>
  <c r="M48"/>
  <c r="L48"/>
  <c r="M47"/>
  <c r="L47"/>
  <c r="M46"/>
  <c r="L46"/>
  <c r="O45"/>
  <c r="N45"/>
  <c r="K45"/>
  <c r="G45"/>
  <c r="M45"/>
  <c r="F45"/>
  <c r="L45"/>
  <c r="E45"/>
  <c r="E39"/>
  <c r="M44"/>
  <c r="L44"/>
  <c r="M43"/>
  <c r="L43"/>
  <c r="M42"/>
  <c r="L42"/>
  <c r="M41"/>
  <c r="L41"/>
  <c r="O40"/>
  <c r="N40"/>
  <c r="K40"/>
  <c r="K39"/>
  <c r="G40"/>
  <c r="M40"/>
  <c r="F40"/>
  <c r="L40"/>
  <c r="E40"/>
  <c r="O39"/>
  <c r="N39"/>
  <c r="M38"/>
  <c r="L38"/>
  <c r="M37"/>
  <c r="L37"/>
  <c r="M36"/>
  <c r="L36"/>
  <c r="M35"/>
  <c r="L35"/>
  <c r="O34"/>
  <c r="N34"/>
  <c r="K34"/>
  <c r="G34"/>
  <c r="M34"/>
  <c r="F34"/>
  <c r="L34"/>
  <c r="E34"/>
  <c r="M33"/>
  <c r="L33"/>
  <c r="M32"/>
  <c r="L32"/>
  <c r="M31"/>
  <c r="L31"/>
  <c r="M30"/>
  <c r="L30"/>
  <c r="O29"/>
  <c r="N29"/>
  <c r="K29"/>
  <c r="G29"/>
  <c r="M29"/>
  <c r="F29"/>
  <c r="L29"/>
  <c r="E29"/>
  <c r="E23"/>
  <c r="E9"/>
  <c r="M28"/>
  <c r="L28"/>
  <c r="M27"/>
  <c r="L27"/>
  <c r="M26"/>
  <c r="L26"/>
  <c r="M25"/>
  <c r="L25"/>
  <c r="O24"/>
  <c r="O23"/>
  <c r="N24"/>
  <c r="K24"/>
  <c r="G24"/>
  <c r="M24"/>
  <c r="F24"/>
  <c r="L24"/>
  <c r="E24"/>
  <c r="N23"/>
  <c r="G23"/>
  <c r="M23"/>
  <c r="M22"/>
  <c r="L22"/>
  <c r="K22"/>
  <c r="M21"/>
  <c r="L21"/>
  <c r="M20"/>
  <c r="L20"/>
  <c r="K20"/>
  <c r="M19"/>
  <c r="L19"/>
  <c r="K19"/>
  <c r="M18"/>
  <c r="L18"/>
  <c r="K18"/>
  <c r="M17"/>
  <c r="M16"/>
  <c r="L17"/>
  <c r="K17"/>
  <c r="O16"/>
  <c r="N16"/>
  <c r="J16"/>
  <c r="I16"/>
  <c r="I9"/>
  <c r="G16"/>
  <c r="F16"/>
  <c r="E16"/>
  <c r="K16"/>
  <c r="M15"/>
  <c r="K15"/>
  <c r="M14"/>
  <c r="L14"/>
  <c r="M13"/>
  <c r="L13"/>
  <c r="M12"/>
  <c r="L12"/>
  <c r="M11"/>
  <c r="L11"/>
  <c r="L10"/>
  <c r="O10"/>
  <c r="N10"/>
  <c r="K10"/>
  <c r="J10"/>
  <c r="I10"/>
  <c r="H10"/>
  <c r="G10"/>
  <c r="F10"/>
  <c r="E10"/>
  <c r="J9"/>
  <c r="H9"/>
  <c r="O2"/>
  <c r="N2"/>
  <c r="O52" i="7"/>
  <c r="N52"/>
  <c r="M52"/>
  <c r="L52"/>
  <c r="O51"/>
  <c r="N51"/>
  <c r="M51"/>
  <c r="M49"/>
  <c r="L49"/>
  <c r="M48"/>
  <c r="K48"/>
  <c r="F48"/>
  <c r="L48"/>
  <c r="O47"/>
  <c r="N47"/>
  <c r="M47"/>
  <c r="F47"/>
  <c r="L47"/>
  <c r="E47"/>
  <c r="K47"/>
  <c r="M45"/>
  <c r="L45"/>
  <c r="K45"/>
  <c r="M43"/>
  <c r="L43"/>
  <c r="K43"/>
  <c r="J41"/>
  <c r="M41"/>
  <c r="I41"/>
  <c r="L41"/>
  <c r="H41"/>
  <c r="K41"/>
  <c r="K40"/>
  <c r="J40"/>
  <c r="M40"/>
  <c r="I40"/>
  <c r="L40"/>
  <c r="M39"/>
  <c r="L39"/>
  <c r="K39"/>
  <c r="M38"/>
  <c r="L38"/>
  <c r="K38"/>
  <c r="M37"/>
  <c r="L37"/>
  <c r="K37"/>
  <c r="M36"/>
  <c r="L36"/>
  <c r="K36"/>
  <c r="M35"/>
  <c r="L35"/>
  <c r="K35"/>
  <c r="O34"/>
  <c r="N34"/>
  <c r="J34"/>
  <c r="I34"/>
  <c r="H34"/>
  <c r="G34"/>
  <c r="M34"/>
  <c r="F34"/>
  <c r="E34"/>
  <c r="M33"/>
  <c r="L33"/>
  <c r="K33"/>
  <c r="M31"/>
  <c r="L31"/>
  <c r="K31"/>
  <c r="M30"/>
  <c r="L30"/>
  <c r="K30"/>
  <c r="M29"/>
  <c r="L29"/>
  <c r="K29"/>
  <c r="O28"/>
  <c r="N28"/>
  <c r="N9"/>
  <c r="J28"/>
  <c r="I28"/>
  <c r="H28"/>
  <c r="G28"/>
  <c r="G9"/>
  <c r="F28"/>
  <c r="E28"/>
  <c r="M27"/>
  <c r="L27"/>
  <c r="K27"/>
  <c r="M26"/>
  <c r="L26"/>
  <c r="K26"/>
  <c r="M25"/>
  <c r="L25"/>
  <c r="M24"/>
  <c r="L24"/>
  <c r="K24"/>
  <c r="M23"/>
  <c r="L23"/>
  <c r="M22"/>
  <c r="L22"/>
  <c r="M21"/>
  <c r="L21"/>
  <c r="M20"/>
  <c r="L20"/>
  <c r="M19"/>
  <c r="L19"/>
  <c r="K19"/>
  <c r="O18"/>
  <c r="N18"/>
  <c r="J18"/>
  <c r="M18"/>
  <c r="I18"/>
  <c r="H18"/>
  <c r="M17"/>
  <c r="L17"/>
  <c r="K17"/>
  <c r="M16"/>
  <c r="L16"/>
  <c r="M15"/>
  <c r="L15"/>
  <c r="K15"/>
  <c r="M14"/>
  <c r="L14"/>
  <c r="K14"/>
  <c r="M13"/>
  <c r="L13"/>
  <c r="K13"/>
  <c r="M12"/>
  <c r="L12"/>
  <c r="K12"/>
  <c r="M11"/>
  <c r="L11"/>
  <c r="O10"/>
  <c r="N10"/>
  <c r="G10"/>
  <c r="M10"/>
  <c r="F10"/>
  <c r="L10"/>
  <c r="E10"/>
  <c r="E9"/>
  <c r="O2"/>
  <c r="N2"/>
  <c r="M39" i="6"/>
  <c r="L39"/>
  <c r="M38"/>
  <c r="L38"/>
  <c r="M37"/>
  <c r="I37"/>
  <c r="L37"/>
  <c r="M36"/>
  <c r="M35"/>
  <c r="L35"/>
  <c r="K35"/>
  <c r="O34"/>
  <c r="M34"/>
  <c r="F34"/>
  <c r="E34"/>
  <c r="K34"/>
  <c r="M33"/>
  <c r="L33"/>
  <c r="M32"/>
  <c r="L32"/>
  <c r="M31"/>
  <c r="L31"/>
  <c r="M30"/>
  <c r="L30"/>
  <c r="M29"/>
  <c r="L29"/>
  <c r="K29"/>
  <c r="K23"/>
  <c r="M28"/>
  <c r="L28"/>
  <c r="K28"/>
  <c r="M27"/>
  <c r="L27"/>
  <c r="K27"/>
  <c r="M26"/>
  <c r="L26"/>
  <c r="M25"/>
  <c r="L25"/>
  <c r="M24"/>
  <c r="L24"/>
  <c r="O23"/>
  <c r="O22"/>
  <c r="O9"/>
  <c r="N23"/>
  <c r="J23"/>
  <c r="J22"/>
  <c r="J9"/>
  <c r="I23"/>
  <c r="I22"/>
  <c r="H23"/>
  <c r="G23"/>
  <c r="F23"/>
  <c r="E23"/>
  <c r="N22"/>
  <c r="F22"/>
  <c r="F9"/>
  <c r="M21"/>
  <c r="L21"/>
  <c r="M20"/>
  <c r="L20"/>
  <c r="K20"/>
  <c r="M19"/>
  <c r="L19"/>
  <c r="K19"/>
  <c r="M18"/>
  <c r="L18"/>
  <c r="M17"/>
  <c r="L17"/>
  <c r="M16"/>
  <c r="L16"/>
  <c r="M15"/>
  <c r="L15"/>
  <c r="M14"/>
  <c r="L14"/>
  <c r="M13"/>
  <c r="L13"/>
  <c r="M12"/>
  <c r="L12"/>
  <c r="M11"/>
  <c r="L11"/>
  <c r="K11"/>
  <c r="O10"/>
  <c r="N10"/>
  <c r="N9"/>
  <c r="H10"/>
  <c r="H9"/>
  <c r="G10"/>
  <c r="M10"/>
  <c r="F10"/>
  <c r="L10"/>
  <c r="E10"/>
  <c r="O2"/>
  <c r="N2"/>
  <c r="M81" i="4"/>
  <c r="O80"/>
  <c r="O79"/>
  <c r="N80"/>
  <c r="M80"/>
  <c r="L80"/>
  <c r="K80"/>
  <c r="K79"/>
  <c r="N79"/>
  <c r="M79"/>
  <c r="L79"/>
  <c r="M77"/>
  <c r="L77"/>
  <c r="M75"/>
  <c r="L75"/>
  <c r="M74"/>
  <c r="L74"/>
  <c r="M72"/>
  <c r="L72"/>
  <c r="K72"/>
  <c r="M71"/>
  <c r="K71"/>
  <c r="I71"/>
  <c r="L71"/>
  <c r="H71"/>
  <c r="M70"/>
  <c r="L70"/>
  <c r="K70"/>
  <c r="M69"/>
  <c r="L69"/>
  <c r="K69"/>
  <c r="J68"/>
  <c r="M68"/>
  <c r="I68"/>
  <c r="L68"/>
  <c r="H68"/>
  <c r="K68"/>
  <c r="M67"/>
  <c r="M66"/>
  <c r="L66"/>
  <c r="K66"/>
  <c r="M65"/>
  <c r="L65"/>
  <c r="K65"/>
  <c r="M64"/>
  <c r="L64"/>
  <c r="K64"/>
  <c r="M63"/>
  <c r="L63"/>
  <c r="M62"/>
  <c r="L62"/>
  <c r="K62"/>
  <c r="M61"/>
  <c r="L61"/>
  <c r="K61"/>
  <c r="O58"/>
  <c r="N58"/>
  <c r="J58"/>
  <c r="I58"/>
  <c r="H58"/>
  <c r="G58"/>
  <c r="F58"/>
  <c r="E58"/>
  <c r="E57"/>
  <c r="O57"/>
  <c r="N57"/>
  <c r="J57"/>
  <c r="I57"/>
  <c r="H57"/>
  <c r="G57"/>
  <c r="F57"/>
  <c r="M56"/>
  <c r="L56"/>
  <c r="K56"/>
  <c r="M55"/>
  <c r="L55"/>
  <c r="M54"/>
  <c r="L54"/>
  <c r="K54"/>
  <c r="M53"/>
  <c r="L53"/>
  <c r="O52"/>
  <c r="N52"/>
  <c r="K52"/>
  <c r="J52"/>
  <c r="I52"/>
  <c r="H52"/>
  <c r="G52"/>
  <c r="F52"/>
  <c r="E52"/>
  <c r="M51"/>
  <c r="L51"/>
  <c r="M50"/>
  <c r="L50"/>
  <c r="M48"/>
  <c r="L48"/>
  <c r="M47"/>
  <c r="L47"/>
  <c r="M46"/>
  <c r="L46"/>
  <c r="M45"/>
  <c r="L45"/>
  <c r="K45"/>
  <c r="M44"/>
  <c r="L44"/>
  <c r="M43"/>
  <c r="L43"/>
  <c r="M42"/>
  <c r="L42"/>
  <c r="M41"/>
  <c r="L41"/>
  <c r="K41"/>
  <c r="M40"/>
  <c r="L40"/>
  <c r="M39"/>
  <c r="L39"/>
  <c r="M38"/>
  <c r="L38"/>
  <c r="M37"/>
  <c r="L37"/>
  <c r="M36"/>
  <c r="L36"/>
  <c r="O35"/>
  <c r="N35"/>
  <c r="N34"/>
  <c r="J35"/>
  <c r="J34"/>
  <c r="J9"/>
  <c r="I35"/>
  <c r="H35"/>
  <c r="G35"/>
  <c r="F35"/>
  <c r="L35"/>
  <c r="E35"/>
  <c r="O34"/>
  <c r="H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O18"/>
  <c r="O9"/>
  <c r="N18"/>
  <c r="G18"/>
  <c r="M18"/>
  <c r="F18"/>
  <c r="L18"/>
  <c r="E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O10"/>
  <c r="N10"/>
  <c r="G10"/>
  <c r="M10"/>
  <c r="F10"/>
  <c r="L10"/>
  <c r="E10"/>
  <c r="K10"/>
  <c r="O2"/>
  <c r="N2"/>
  <c r="O79" i="3"/>
  <c r="O78"/>
  <c r="N79"/>
  <c r="M79"/>
  <c r="M78"/>
  <c r="L79"/>
  <c r="K79"/>
  <c r="K78"/>
  <c r="N78"/>
  <c r="M76"/>
  <c r="L76"/>
  <c r="M75"/>
  <c r="L75"/>
  <c r="K74"/>
  <c r="J74"/>
  <c r="M74"/>
  <c r="I74"/>
  <c r="L74"/>
  <c r="H74"/>
  <c r="K73"/>
  <c r="J73"/>
  <c r="M73"/>
  <c r="I73"/>
  <c r="L73"/>
  <c r="H73"/>
  <c r="M72"/>
  <c r="L72"/>
  <c r="K72"/>
  <c r="M71"/>
  <c r="L71"/>
  <c r="M70"/>
  <c r="L70"/>
  <c r="M69"/>
  <c r="L69"/>
  <c r="M68"/>
  <c r="L68"/>
  <c r="M67"/>
  <c r="L67"/>
  <c r="M66"/>
  <c r="L66"/>
  <c r="K66"/>
  <c r="M65"/>
  <c r="L65"/>
  <c r="M64"/>
  <c r="L64"/>
  <c r="M63"/>
  <c r="L63"/>
  <c r="M62"/>
  <c r="L62"/>
  <c r="K62"/>
  <c r="K59"/>
  <c r="M61"/>
  <c r="L61"/>
  <c r="M60"/>
  <c r="L60"/>
  <c r="O59"/>
  <c r="N59"/>
  <c r="G59"/>
  <c r="M59"/>
  <c r="F59"/>
  <c r="L59"/>
  <c r="E59"/>
  <c r="M58"/>
  <c r="L58"/>
  <c r="K58"/>
  <c r="M57"/>
  <c r="L57"/>
  <c r="M56"/>
  <c r="L56"/>
  <c r="M55"/>
  <c r="L55"/>
  <c r="K55"/>
  <c r="M54"/>
  <c r="L54"/>
  <c r="M53"/>
  <c r="L53"/>
  <c r="M52"/>
  <c r="L52"/>
  <c r="M51"/>
  <c r="L51"/>
  <c r="K51"/>
  <c r="M50"/>
  <c r="L50"/>
  <c r="M49"/>
  <c r="L49"/>
  <c r="M48"/>
  <c r="L48"/>
  <c r="M47"/>
  <c r="L47"/>
  <c r="K47"/>
  <c r="O46"/>
  <c r="N46"/>
  <c r="K46"/>
  <c r="J46"/>
  <c r="I46"/>
  <c r="H46"/>
  <c r="G46"/>
  <c r="M46"/>
  <c r="F46"/>
  <c r="E46"/>
  <c r="M45"/>
  <c r="L45"/>
  <c r="O44"/>
  <c r="N44"/>
  <c r="K44"/>
  <c r="G44"/>
  <c r="M44"/>
  <c r="F44"/>
  <c r="L44"/>
  <c r="M43"/>
  <c r="L43"/>
  <c r="K43"/>
  <c r="M42"/>
  <c r="L42"/>
  <c r="M41"/>
  <c r="L41"/>
  <c r="K41"/>
  <c r="M40"/>
  <c r="L40"/>
  <c r="M39"/>
  <c r="L39"/>
  <c r="M38"/>
  <c r="L38"/>
  <c r="M37"/>
  <c r="L37"/>
  <c r="K37"/>
  <c r="M36"/>
  <c r="L36"/>
  <c r="M35"/>
  <c r="L35"/>
  <c r="K35"/>
  <c r="M34"/>
  <c r="L34"/>
  <c r="M33"/>
  <c r="L33"/>
  <c r="K33"/>
  <c r="M32"/>
  <c r="L32"/>
  <c r="M31"/>
  <c r="L31"/>
  <c r="M30"/>
  <c r="L30"/>
  <c r="M29"/>
  <c r="L29"/>
  <c r="M28"/>
  <c r="L28"/>
  <c r="M27"/>
  <c r="L27"/>
  <c r="M26"/>
  <c r="L26"/>
  <c r="K26"/>
  <c r="M25"/>
  <c r="L25"/>
  <c r="K25"/>
  <c r="M24"/>
  <c r="L24"/>
  <c r="M23"/>
  <c r="L23"/>
  <c r="K23"/>
  <c r="M22"/>
  <c r="L22"/>
  <c r="M21"/>
  <c r="L21"/>
  <c r="K21"/>
  <c r="M20"/>
  <c r="L20"/>
  <c r="M19"/>
  <c r="L19"/>
  <c r="M18"/>
  <c r="L18"/>
  <c r="K18"/>
  <c r="M17"/>
  <c r="L17"/>
  <c r="K17"/>
  <c r="O16"/>
  <c r="N16"/>
  <c r="J16"/>
  <c r="I16"/>
  <c r="H16"/>
  <c r="H9"/>
  <c r="G16"/>
  <c r="G9"/>
  <c r="F16"/>
  <c r="E16"/>
  <c r="M14"/>
  <c r="L14"/>
  <c r="M13"/>
  <c r="L13"/>
  <c r="M12"/>
  <c r="L12"/>
  <c r="M11"/>
  <c r="L11"/>
  <c r="O10"/>
  <c r="O9"/>
  <c r="N10"/>
  <c r="K10"/>
  <c r="G10"/>
  <c r="M10"/>
  <c r="F10"/>
  <c r="L10"/>
  <c r="E10"/>
  <c r="O2"/>
  <c r="N2"/>
  <c r="F14" i="9"/>
  <c r="F9"/>
  <c r="N9" i="3"/>
  <c r="K16"/>
  <c r="I9"/>
  <c r="L9"/>
  <c r="L16"/>
  <c r="J9"/>
  <c r="M9"/>
  <c r="F34" i="4"/>
  <c r="M35"/>
  <c r="M34"/>
  <c r="M9"/>
  <c r="E34"/>
  <c r="E9"/>
  <c r="I34"/>
  <c r="L57"/>
  <c r="L58"/>
  <c r="H67"/>
  <c r="K10" i="6"/>
  <c r="O9" i="7"/>
  <c r="K18"/>
  <c r="L28"/>
  <c r="J9"/>
  <c r="O9" i="8"/>
  <c r="L16"/>
  <c r="G39"/>
  <c r="M39"/>
  <c r="N9" i="13"/>
  <c r="L18" i="7"/>
  <c r="I9"/>
  <c r="M52" i="4"/>
  <c r="H9" i="7"/>
  <c r="K9"/>
  <c r="K34"/>
  <c r="H40"/>
  <c r="N9" i="8"/>
  <c r="N9" i="11"/>
  <c r="E9" i="3"/>
  <c r="M23" i="6"/>
  <c r="K10" i="7"/>
  <c r="K28"/>
  <c r="F39" i="8"/>
  <c r="L39"/>
  <c r="O14" i="9"/>
  <c r="K15"/>
  <c r="E14"/>
  <c r="E9"/>
  <c r="F9" i="11"/>
  <c r="L9"/>
  <c r="O9"/>
  <c r="K10"/>
  <c r="E9"/>
  <c r="K24"/>
  <c r="L31"/>
  <c r="K30" i="13"/>
  <c r="I36" i="6"/>
  <c r="L36"/>
  <c r="N9" i="4"/>
  <c r="O9" i="9"/>
  <c r="F9" i="3"/>
  <c r="F9" i="4"/>
  <c r="L34"/>
  <c r="L9"/>
  <c r="K23" i="15"/>
  <c r="K31"/>
  <c r="J23"/>
  <c r="G34" i="4"/>
  <c r="G9"/>
  <c r="L52"/>
  <c r="M57"/>
  <c r="M58"/>
  <c r="I67"/>
  <c r="L67"/>
  <c r="E22" i="6"/>
  <c r="E9"/>
  <c r="K9"/>
  <c r="L23"/>
  <c r="L22"/>
  <c r="F9" i="7"/>
  <c r="L9"/>
  <c r="G64" i="8"/>
  <c r="G71"/>
  <c r="E67"/>
  <c r="E68"/>
  <c r="M31" i="11"/>
  <c r="M9" i="7"/>
  <c r="L9" i="9"/>
  <c r="M16" i="3"/>
  <c r="L46"/>
  <c r="K57" i="4"/>
  <c r="K63"/>
  <c r="G22" i="6"/>
  <c r="M28" i="7"/>
  <c r="L34"/>
  <c r="M10" i="8"/>
  <c r="F23"/>
  <c r="G14" i="9"/>
  <c r="L26"/>
  <c r="G9" i="11"/>
  <c r="M9"/>
  <c r="F9" i="13"/>
  <c r="L9"/>
  <c r="I23" i="15"/>
  <c r="L11"/>
  <c r="O31"/>
  <c r="L9"/>
  <c r="M11"/>
  <c r="M19"/>
  <c r="K26" i="9"/>
  <c r="K14"/>
  <c r="K9"/>
  <c r="K9" i="8"/>
  <c r="K22" i="6"/>
  <c r="K34" i="4"/>
  <c r="K35"/>
  <c r="K58"/>
  <c r="K9" i="3"/>
  <c r="L14" i="9"/>
  <c r="G9" i="8"/>
  <c r="G16" i="15"/>
  <c r="M16"/>
  <c r="M23"/>
  <c r="L9" i="6"/>
  <c r="K67" i="4"/>
  <c r="H9"/>
  <c r="K9"/>
  <c r="M9" i="8"/>
  <c r="I9" i="6"/>
  <c r="M14" i="9"/>
  <c r="G9"/>
  <c r="M9"/>
  <c r="L23" i="8"/>
  <c r="L9"/>
  <c r="L16" i="15"/>
  <c r="L23"/>
  <c r="L31"/>
  <c r="F9" i="8"/>
  <c r="F16" i="15"/>
  <c r="F23"/>
  <c r="M22" i="6"/>
  <c r="G9"/>
  <c r="M9"/>
  <c r="I9" i="4"/>
  <c r="M31" i="15"/>
  <c r="M55" i="13"/>
  <c r="G54"/>
  <c r="M54"/>
  <c r="G23" i="15"/>
  <c r="G9" i="13"/>
  <c r="M9"/>
  <c r="K9" i="11"/>
</calcChain>
</file>

<file path=xl/sharedStrings.xml><?xml version="1.0" encoding="utf-8"?>
<sst xmlns="http://schemas.openxmlformats.org/spreadsheetml/2006/main" count="1156" uniqueCount="562">
  <si>
    <t xml:space="preserve">Návrh na 1. zmenu programového rozpočtu  na rok  2011 </t>
  </si>
  <si>
    <t xml:space="preserve">ekonomická klasifikácia </t>
  </si>
  <si>
    <t>CELKOM</t>
  </si>
  <si>
    <t>Ramcový rozpočet na rok 2012</t>
  </si>
  <si>
    <t>Ramcový rozpočet na rok 2013</t>
  </si>
  <si>
    <t>Pod</t>
  </si>
  <si>
    <t>funkčná</t>
  </si>
  <si>
    <t xml:space="preserve">Bežné výdavky  </t>
  </si>
  <si>
    <t xml:space="preserve">Kapitalové výdavky </t>
  </si>
  <si>
    <t>prog</t>
  </si>
  <si>
    <t>klasifik.</t>
  </si>
  <si>
    <t>ukazovateľ</t>
  </si>
  <si>
    <t>Schválený rozpočet na rok 2011</t>
  </si>
  <si>
    <t>Návrh na 1. zmenu rozpočtu</t>
  </si>
  <si>
    <t>Rozdiel</t>
  </si>
  <si>
    <t xml:space="preserve">Bežné  výdavky </t>
  </si>
  <si>
    <t xml:space="preserve">Bežné výdavky </t>
  </si>
  <si>
    <t>gram</t>
  </si>
  <si>
    <t>a</t>
  </si>
  <si>
    <t xml:space="preserve">Kapitálové výdavky </t>
  </si>
  <si>
    <t xml:space="preserve">ekonomická </t>
  </si>
  <si>
    <t>v eurách</t>
  </si>
  <si>
    <t xml:space="preserve">v eurách </t>
  </si>
  <si>
    <t>01 116</t>
  </si>
  <si>
    <t>611-620</t>
  </si>
  <si>
    <t xml:space="preserve"> </t>
  </si>
  <si>
    <t>Povinný prídel do FS</t>
  </si>
  <si>
    <t>Mzdy, príplatky,  odvody do poisťovní</t>
  </si>
  <si>
    <t>Tuzemské cestovné, stravné, ubytovanie</t>
  </si>
  <si>
    <t xml:space="preserve">Stravné pracovníkov </t>
  </si>
  <si>
    <t xml:space="preserve">Nemocenské dávky </t>
  </si>
  <si>
    <t>Nemocenské dávky (PN do 10-tich dní)</t>
  </si>
  <si>
    <t>Školenia, kurzy, semináre, porady, konferencie</t>
  </si>
  <si>
    <t>06 200</t>
  </si>
  <si>
    <t xml:space="preserve">01 116 </t>
  </si>
  <si>
    <t>PROGRAM 3:     Interné služby mesta</t>
  </si>
  <si>
    <t>3.1.</t>
  </si>
  <si>
    <t>Právne služby pre mesto</t>
  </si>
  <si>
    <t>637005    637012</t>
  </si>
  <si>
    <t>Advokátske a právne služby</t>
  </si>
  <si>
    <t>Exekučné služby</t>
  </si>
  <si>
    <t>Autobusové nástupište - náhrada škody</t>
  </si>
  <si>
    <t>3.2.</t>
  </si>
  <si>
    <t xml:space="preserve">Zabezpečovanie úkonov spojených so sčítaním obyvateľov, domov a bytov </t>
  </si>
  <si>
    <t>3.3.</t>
  </si>
  <si>
    <t>Hospodárska správa a údržba majetku mesta</t>
  </si>
  <si>
    <t xml:space="preserve">Odchod do dôchodku </t>
  </si>
  <si>
    <t xml:space="preserve">Interierové vybavenie </t>
  </si>
  <si>
    <t>Telekomunikačná technika</t>
  </si>
  <si>
    <t>Materiál a náradie používané na údržbu</t>
  </si>
  <si>
    <t>Špec.stroje, prístr.(PSN TVT)</t>
  </si>
  <si>
    <t>Čistiace prostriedky</t>
  </si>
  <si>
    <t xml:space="preserve">Hasiace prístroje </t>
  </si>
  <si>
    <t>Pracovné odevy, obuv a pracovné pomôcky</t>
  </si>
  <si>
    <t>Údržba telekom.techniky (ústredňa)</t>
  </si>
  <si>
    <t>Údržba prev.strojov, prístr.- (klimatizácia)</t>
  </si>
  <si>
    <t xml:space="preserve">Opravy a údržba - budova MsÚ  </t>
  </si>
  <si>
    <t>Opravy a údržba - prenajaté priestory</t>
  </si>
  <si>
    <t>Poštový priečinok</t>
  </si>
  <si>
    <t>Revízie a kontroly</t>
  </si>
  <si>
    <t>Čistenie a pranie</t>
  </si>
  <si>
    <t xml:space="preserve">Búracie práce dom č. 14+ ďalši objekt a oplotenie </t>
  </si>
  <si>
    <t>Poradenské služby v oblasti PO a BOZP</t>
  </si>
  <si>
    <t>Poistenie budov  a stavieb</t>
  </si>
  <si>
    <t>637023</t>
  </si>
  <si>
    <t>Kolkové známky</t>
  </si>
  <si>
    <t>Nákup nábytku</t>
  </si>
  <si>
    <t xml:space="preserve">01 116  </t>
  </si>
  <si>
    <t>Rekonštrukcia časti budovy MsÚ - bezbarierový vstup  (vybudovanie výťahu -ÚPSVaR  - projekt )</t>
  </si>
  <si>
    <t xml:space="preserve">Intereg - Oprava a údržba  KaSS (pod javiskom)- PD, </t>
  </si>
  <si>
    <t xml:space="preserve">Výstavba garáže za budovou MsÚ na pracovné stroje a náradie </t>
  </si>
  <si>
    <t>3.4.</t>
  </si>
  <si>
    <t>Vzdelávanie zamestnancov mesta</t>
  </si>
  <si>
    <t>3.5.</t>
  </si>
  <si>
    <t>Správa počítačovej siete</t>
  </si>
  <si>
    <t>Mzdy, príplatky, odvody do poisťovní</t>
  </si>
  <si>
    <t>633002,  633013</t>
  </si>
  <si>
    <t xml:space="preserve">Drobná výpočtová technika  a software </t>
  </si>
  <si>
    <t>Tonery, cartrige a iný spotreb. Materiál</t>
  </si>
  <si>
    <t>635002   633018</t>
  </si>
  <si>
    <t>Údržba výpočt.techniky+software-aktualizácia+licencie</t>
  </si>
  <si>
    <t>635002  635004</t>
  </si>
  <si>
    <t>Údržba kancel.strojov a zariad.-kopírky,tlačiar.</t>
  </si>
  <si>
    <t>Prenájom výpočt.techniky-kopírka-klient.centr.</t>
  </si>
  <si>
    <t>Nákup výpočtovej techniky  +software (server, počítače, tlačiareň, skener)</t>
  </si>
  <si>
    <t>Vybudovanie konštrukcie pre umiestnenie infokiosku a reklamných tabúľ</t>
  </si>
  <si>
    <t>3.6.</t>
  </si>
  <si>
    <t>Doprava</t>
  </si>
  <si>
    <t xml:space="preserve">633006,      634002 </t>
  </si>
  <si>
    <t xml:space="preserve">Doplnkové vybavenie vozidla  </t>
  </si>
  <si>
    <t>Palivo, mazivá, oleje, špeciálne kvapaliny</t>
  </si>
  <si>
    <t xml:space="preserve">Pneumatiky na vozidla v správe mesta  Berlingo </t>
  </si>
  <si>
    <t>Servis, údržba, opravy a výdavky s tým spojené</t>
  </si>
  <si>
    <t>Zmluvné poistenie (vozidiel MPS, MHZ, MsÚ)</t>
  </si>
  <si>
    <t>Havarijné poistenie</t>
  </si>
  <si>
    <t>Karty, známky, parkovné</t>
  </si>
  <si>
    <t>Cestná daň</t>
  </si>
  <si>
    <t>634003  653001  637035 651004</t>
  </si>
  <si>
    <t xml:space="preserve">Leasing -osobné vozidlo  - poistné,  vstupný  poplatok , DPH, úrok </t>
  </si>
  <si>
    <t>3.7.</t>
  </si>
  <si>
    <t>Grantový systém</t>
  </si>
  <si>
    <t>Projekt  podaný na fond  EÚ</t>
  </si>
  <si>
    <t xml:space="preserve">Nákup infokiosky </t>
  </si>
  <si>
    <t xml:space="preserve">Infokiosky - spoluúčasť- grantový systém </t>
  </si>
  <si>
    <t>Finančné operácie:</t>
  </si>
  <si>
    <t xml:space="preserve">Interné služby mesta - Doprava </t>
  </si>
  <si>
    <t>01 700</t>
  </si>
  <si>
    <t xml:space="preserve">Leasing - osobné vozidlo - istina -akontácia </t>
  </si>
  <si>
    <t>Všeobecný materiál</t>
  </si>
  <si>
    <t>06200</t>
  </si>
  <si>
    <t>08 300</t>
  </si>
  <si>
    <t>PROGRAM 5:     Bezpečnosť a poriadok</t>
  </si>
  <si>
    <t>5.1.</t>
  </si>
  <si>
    <t>Verejný poriadok</t>
  </si>
  <si>
    <t>03 600</t>
  </si>
  <si>
    <t>Strážna služba</t>
  </si>
  <si>
    <t xml:space="preserve">03 600 </t>
  </si>
  <si>
    <t>Mzdy, príplatky,  odvody do poisťovní, smennosť</t>
  </si>
  <si>
    <t xml:space="preserve">Tlačíva a kníhy (jazd, evidencia zbraní  a pod. </t>
  </si>
  <si>
    <t>Výstroj - pracovné odevy, obuv a pracovné pomôcky</t>
  </si>
  <si>
    <t>5.2.</t>
  </si>
  <si>
    <t xml:space="preserve">Mestská policia  </t>
  </si>
  <si>
    <t xml:space="preserve">Cestovné náhrady - kurz odbornej spôsobilsosti </t>
  </si>
  <si>
    <t>Výzbroj  (služobná zbraň, maják, polep vozidla)</t>
  </si>
  <si>
    <t>Výzbroj - drobné ochranné pomôcky</t>
  </si>
  <si>
    <t>Palivo, mazivá, oelje, špeciálne kvapaliny</t>
  </si>
  <si>
    <t xml:space="preserve">Zmluvné poistenie </t>
  </si>
  <si>
    <t>634002, 633006</t>
  </si>
  <si>
    <t>Doplnky k vozidlu (zimné pneumatiky, lekarnička, zástery, vanička do kufra a pod.</t>
  </si>
  <si>
    <t xml:space="preserve">Náklady na absolvovanie kurzu odbornej spôsobilosti </t>
  </si>
  <si>
    <t xml:space="preserve">Náklady na zriadenie telefonnej linky  </t>
  </si>
  <si>
    <t xml:space="preserve">Spracovateľský poplatok za uzatvorenie zmluvy </t>
  </si>
  <si>
    <t>5.3.</t>
  </si>
  <si>
    <t>Ochrana pred požiarmi</t>
  </si>
  <si>
    <t xml:space="preserve">Mestský hasičský zbor </t>
  </si>
  <si>
    <t>03 200</t>
  </si>
  <si>
    <t>Telefónne poplatky</t>
  </si>
  <si>
    <t>Telekomun.technika (mobil)</t>
  </si>
  <si>
    <t xml:space="preserve">Prevadzkové stroje, prístroje, zariadenia, naradie  pre vlastnú potrebu </t>
  </si>
  <si>
    <t>Výzbroj pre hasičov</t>
  </si>
  <si>
    <t>Výstroj pre hasičov</t>
  </si>
  <si>
    <t>Reprezentačné (strava občerstvenie)</t>
  </si>
  <si>
    <t xml:space="preserve">03 200 </t>
  </si>
  <si>
    <t>Servis a údržba vozidiel, STK</t>
  </si>
  <si>
    <t>Náhradné diely-motorové vozidlá</t>
  </si>
  <si>
    <t>Preventívne lekárske prehliadky</t>
  </si>
  <si>
    <t>Poistenie hasičov</t>
  </si>
  <si>
    <t>610-620</t>
  </si>
  <si>
    <t>631002 až 637036</t>
  </si>
  <si>
    <t xml:space="preserve">Ostatné činnosti </t>
  </si>
  <si>
    <t xml:space="preserve">Odmena-preventivár </t>
  </si>
  <si>
    <t>Odmena-predseda +  členovia MHZ</t>
  </si>
  <si>
    <t>Príspevok na činnosť Dobrovoľnej požiar.org.</t>
  </si>
  <si>
    <t>Výmena dverí a okien na budove (DHZ)</t>
  </si>
  <si>
    <t>5.4</t>
  </si>
  <si>
    <t>Verejné osvetlenie</t>
  </si>
  <si>
    <t>5.4.1.</t>
  </si>
  <si>
    <t>Správa a údržba verejného osvetlenia</t>
  </si>
  <si>
    <t>06 400</t>
  </si>
  <si>
    <t>Elektrina VO</t>
  </si>
  <si>
    <t>Údržba+oprava VO</t>
  </si>
  <si>
    <t>Príspevok MPS - nákup materiálu-výbojky</t>
  </si>
  <si>
    <t>Príspevok MPS - Údržba VO</t>
  </si>
  <si>
    <t xml:space="preserve">06 400 </t>
  </si>
  <si>
    <t xml:space="preserve">Rozšírenie VO Turkov do Valčuhov </t>
  </si>
  <si>
    <t xml:space="preserve">Výmena VO - ulica Štefánikova  + optochranička </t>
  </si>
  <si>
    <t>Preložka VO - Vŕšok (Vyšinský D.)</t>
  </si>
  <si>
    <t xml:space="preserve">Rozšírenie VO - Závodie </t>
  </si>
  <si>
    <t>5.5.</t>
  </si>
  <si>
    <t>5.5.1.</t>
  </si>
  <si>
    <t>Výstavba a rekonštrukcia verejného osvetlenia</t>
  </si>
  <si>
    <t xml:space="preserve">Rekonštrukcia VO - projekt </t>
  </si>
  <si>
    <t xml:space="preserve">Rekonštrukcia VO - spoluúčasť- grantový systém </t>
  </si>
  <si>
    <t>5.6.</t>
  </si>
  <si>
    <t>Kamerový systém</t>
  </si>
  <si>
    <t xml:space="preserve">Dotácia MV - SR - Bezpečnosť  na jednotký - rozšírenie kamerového systému  + kamery + spoluúčasť  mesta </t>
  </si>
  <si>
    <t>Splácanie úrokov</t>
  </si>
  <si>
    <t>5.3</t>
  </si>
  <si>
    <t xml:space="preserve">Ochrana pred požiarmi  </t>
  </si>
  <si>
    <t>Úroky z úveru  (Hasičské vozidlo)</t>
  </si>
  <si>
    <t xml:space="preserve">Mestská policia </t>
  </si>
  <si>
    <t xml:space="preserve">Služobné vozidlo  pre Mestskú policiu - leasing </t>
  </si>
  <si>
    <t xml:space="preserve">Ochrana pred požiarmi </t>
  </si>
  <si>
    <t xml:space="preserve">Splátka úveru ( Hasičské vozidlo )    </t>
  </si>
  <si>
    <t>PROGRAM 6:     Odpadové hospodárstvo</t>
  </si>
  <si>
    <t>6.1.</t>
  </si>
  <si>
    <t>Zvoz, odvoz a zneškodňovanie odpadu</t>
  </si>
  <si>
    <t>05 100</t>
  </si>
  <si>
    <t>637016    637014</t>
  </si>
  <si>
    <t>Povinný prídel do FS, stravné</t>
  </si>
  <si>
    <t>Všeobecný mat.-nákup popolníc,nálepky na popol.</t>
  </si>
  <si>
    <t>Časopis - odpady</t>
  </si>
  <si>
    <t>Odvoz, uloženie a likvidácia odpadu</t>
  </si>
  <si>
    <t>Tlač kalendárov zvozu na odpad</t>
  </si>
  <si>
    <t xml:space="preserve">Dezinfekcia zberných  nádob </t>
  </si>
  <si>
    <t>Poplatky banky za vedenie účtu</t>
  </si>
  <si>
    <t>MPS-príspevok-nadobjemný odpad</t>
  </si>
  <si>
    <t xml:space="preserve">Príspevok na evinromentálnu výchovu žiakov ZŠ </t>
  </si>
  <si>
    <t xml:space="preserve">05 100 </t>
  </si>
  <si>
    <t>6.2.</t>
  </si>
  <si>
    <t>Recyklácia odpadu</t>
  </si>
  <si>
    <t>6.2.1.</t>
  </si>
  <si>
    <t>Zber separovaného odpadu</t>
  </si>
  <si>
    <t xml:space="preserve">Separovaný odpad etikety </t>
  </si>
  <si>
    <t xml:space="preserve">Indentikácia separovaného odpadu </t>
  </si>
  <si>
    <t>05100</t>
  </si>
  <si>
    <t>Vývoz polopodzemných kontajnerov</t>
  </si>
  <si>
    <t xml:space="preserve">MPS-príspevok-separovaný zber - stredisko- zberový dvor </t>
  </si>
  <si>
    <t xml:space="preserve">TKO Semeteš- - odvoz separovaný zber  </t>
  </si>
  <si>
    <t>Prenájom pozemku pod umiestnenie VOK</t>
  </si>
  <si>
    <t>611,632, 641</t>
  </si>
  <si>
    <t xml:space="preserve">Zberový dvor  - prevádzka </t>
  </si>
  <si>
    <t>Výstavba  haly (dokončenie)</t>
  </si>
  <si>
    <t>Obecné kompostovisko</t>
  </si>
  <si>
    <t xml:space="preserve">Vybudovanie stojísk na sídlisku </t>
  </si>
  <si>
    <t>6.2.2.</t>
  </si>
  <si>
    <t>Zber nebezpečného odpadu</t>
  </si>
  <si>
    <t>MPS - Zber a likvidácia nebezpečného odpadu</t>
  </si>
  <si>
    <t>6.3.</t>
  </si>
  <si>
    <t>6.3.1.</t>
  </si>
  <si>
    <t xml:space="preserve">Projekt </t>
  </si>
  <si>
    <t xml:space="preserve">ŽP - čisté mesto bez odpadov </t>
  </si>
  <si>
    <t>6.3</t>
  </si>
  <si>
    <t xml:space="preserve">Grantový systém </t>
  </si>
  <si>
    <t>Úroky z úveru  (Nákladné vozidlo )</t>
  </si>
  <si>
    <t xml:space="preserve">Splátka úveru  - istiny ( Nákladné vozidlo )    </t>
  </si>
  <si>
    <t>PROGRAM 7:     Miestne komunikácie</t>
  </si>
  <si>
    <t>7.1.</t>
  </si>
  <si>
    <t>Správa a údržba miestnych komunikácií a mostov</t>
  </si>
  <si>
    <t>04 513</t>
  </si>
  <si>
    <t>635006  634004</t>
  </si>
  <si>
    <t>Údržba MK a chodníkov  - externý dodávateľ+ prenáj.dopr.prostr.</t>
  </si>
  <si>
    <t>Príspevok MPS - letná údržba</t>
  </si>
  <si>
    <t>Príspevok MPS - zimná údržba</t>
  </si>
  <si>
    <t>Príspevok MPS - posypový materiál</t>
  </si>
  <si>
    <t>633006,   635006</t>
  </si>
  <si>
    <t>Mesto - údržba - náter  lávok , mostov, zabradli + údržba Most Predmier pri MPS</t>
  </si>
  <si>
    <t xml:space="preserve">Príspevok MPS - údržba - natery  lavičiek a košov  v meste </t>
  </si>
  <si>
    <t>Príspevok MPS - údržba mesta v rámci ostatných činností</t>
  </si>
  <si>
    <t>7.2.</t>
  </si>
  <si>
    <t>Výstavba miestnych komunikácií</t>
  </si>
  <si>
    <t>716- 717</t>
  </si>
  <si>
    <t xml:space="preserve">Výstavba chodnika ulica Štefániková </t>
  </si>
  <si>
    <t xml:space="preserve">Kruhová križovatka - Hlinené - chodníky a VO + (výškové vyrovnanie, prekládka podzemných vedení. </t>
  </si>
  <si>
    <t>04513</t>
  </si>
  <si>
    <t xml:space="preserve">Rekonštrukcia + opravy  MK  </t>
  </si>
  <si>
    <t xml:space="preserve">Výstavba mostov v mestskej časti Hlinené  - Povodie váhu - 6 mostov </t>
  </si>
  <si>
    <t>716             717001</t>
  </si>
  <si>
    <t>Výstavba CMZ  - (Nádražná - chodníky, parkovisko, obrubníky)</t>
  </si>
  <si>
    <t xml:space="preserve">Vybudovanie spojovacieho chodníka cez starý cintorín  a vybudovanie Pietneho miesta </t>
  </si>
  <si>
    <t xml:space="preserve">04 513 </t>
  </si>
  <si>
    <t xml:space="preserve">Zachytné parkoviska na vstupoch do centra mesta - výstavba  </t>
  </si>
  <si>
    <t xml:space="preserve">Parkovisko Živčaková - zvodidla </t>
  </si>
  <si>
    <t xml:space="preserve">Regenerácia sidiel a cyklochodníky  - Strieborná Kysuca </t>
  </si>
  <si>
    <t>7.3.</t>
  </si>
  <si>
    <t>Dopravné značenie</t>
  </si>
  <si>
    <t>Príspevok MPS - nákup dopravného značenia</t>
  </si>
  <si>
    <t>Príspevok MPS - údržba dopravného značenia</t>
  </si>
  <si>
    <t>716   717001</t>
  </si>
  <si>
    <t>Nákup dopravného značenia+montáž + projekt (výstavba)</t>
  </si>
  <si>
    <t xml:space="preserve">Montáž,demontáž nosičov a dopravné značky </t>
  </si>
  <si>
    <t xml:space="preserve">Vodorovné dopravné značenie + parkovisk </t>
  </si>
  <si>
    <t>7.4.</t>
  </si>
  <si>
    <t xml:space="preserve">Výstavba a miest obcí </t>
  </si>
  <si>
    <t>635 006</t>
  </si>
  <si>
    <t>T - services - údržba verejných priestranstiev (parky, verejná zeleň, údržba chodníkov, CMZ)</t>
  </si>
  <si>
    <t>711001</t>
  </si>
  <si>
    <t xml:space="preserve">Odkúpenie pozemkov  od ŽSK účel :  TESCO -KIK autobusová zastávka    </t>
  </si>
  <si>
    <t xml:space="preserve">Odkúpenie pozemkov  od ŽSK účel :  výjazd od zelených bytoviek   </t>
  </si>
  <si>
    <t>06  200</t>
  </si>
  <si>
    <t xml:space="preserve">Odkúpenie pozemkov  od ŽSR účel :  nová cesta Šturová,  Nadražná k zdravotnickému zariadeniu </t>
  </si>
  <si>
    <t>7.5.</t>
  </si>
  <si>
    <t>Projekt - fond  EÚ</t>
  </si>
  <si>
    <t>Regenerácia sídiel-projekt.žiadosť</t>
  </si>
  <si>
    <t xml:space="preserve">Regenerácia sídiel - spoluúčasť- grantový systém </t>
  </si>
  <si>
    <t>7.3</t>
  </si>
  <si>
    <t xml:space="preserve">Výstavba miestnych komunikácií </t>
  </si>
  <si>
    <t>Úroky z úveru  MK</t>
  </si>
  <si>
    <t xml:space="preserve">Výstavba miestnych komukácií </t>
  </si>
  <si>
    <t xml:space="preserve">Splátka úveru ( MK, )    </t>
  </si>
  <si>
    <t>PROGRAM 8:     Vzdelávanie</t>
  </si>
  <si>
    <t>8.1.</t>
  </si>
  <si>
    <t>Materská škola</t>
  </si>
  <si>
    <t>09 111</t>
  </si>
  <si>
    <t xml:space="preserve">Mzdy, príplatky, </t>
  </si>
  <si>
    <t>Poistné a odvody do poisťovní</t>
  </si>
  <si>
    <t>Tovary a služby</t>
  </si>
  <si>
    <t>Bežné transfery</t>
  </si>
  <si>
    <t xml:space="preserve">Havarijný stav MŠ Turzovka </t>
  </si>
  <si>
    <t>8.2.</t>
  </si>
  <si>
    <t xml:space="preserve">Základná škola </t>
  </si>
  <si>
    <t xml:space="preserve">09 121 </t>
  </si>
  <si>
    <t>Mzdy, príplatky,</t>
  </si>
  <si>
    <t>09 121</t>
  </si>
  <si>
    <t xml:space="preserve">Stroje, prístroje a zariadenia </t>
  </si>
  <si>
    <t>630-717</t>
  </si>
  <si>
    <t>Riešenie havarijného stavu ZŠ Turzovka</t>
  </si>
  <si>
    <t>8.3.</t>
  </si>
  <si>
    <t>Vzdelávacie aktivity - voľno-časové</t>
  </si>
  <si>
    <t>8.3.1.</t>
  </si>
  <si>
    <t>Centrum voľného času</t>
  </si>
  <si>
    <t xml:space="preserve">09 502 </t>
  </si>
  <si>
    <t>09 502</t>
  </si>
  <si>
    <t>8.3.2.</t>
  </si>
  <si>
    <t>Školský klub detí</t>
  </si>
  <si>
    <t>09 120</t>
  </si>
  <si>
    <t>8.4.</t>
  </si>
  <si>
    <t>Základné umelecké vzdelávanie</t>
  </si>
  <si>
    <t xml:space="preserve">09 501 </t>
  </si>
  <si>
    <t>09 501</t>
  </si>
  <si>
    <t>8.5.</t>
  </si>
  <si>
    <t>Školské jedálne</t>
  </si>
  <si>
    <t>8.5.1.</t>
  </si>
  <si>
    <t>Školská jedáleň ZŠ Turzovka</t>
  </si>
  <si>
    <t>09 601</t>
  </si>
  <si>
    <t>8.5.2.</t>
  </si>
  <si>
    <t>Školská jedáleň pri MŠ Turzovka</t>
  </si>
  <si>
    <t xml:space="preserve">09 601 </t>
  </si>
  <si>
    <t>8.6.</t>
  </si>
  <si>
    <t>Školský úrad</t>
  </si>
  <si>
    <t>09 802</t>
  </si>
  <si>
    <t xml:space="preserve">Jubilant 50 rokov </t>
  </si>
  <si>
    <t>Povinný prídel do FS, stravovanie</t>
  </si>
  <si>
    <t>8.7.</t>
  </si>
  <si>
    <t>Neštátne školstvo</t>
  </si>
  <si>
    <t>09 606</t>
  </si>
  <si>
    <t>Slov.provincia Kongregácie sestier sv. Cyrila Turzovka</t>
  </si>
  <si>
    <t>8.9.</t>
  </si>
  <si>
    <t>Ostatné služby v oblasti školstva</t>
  </si>
  <si>
    <t>Rozpočet  I. zmena rok 2011</t>
  </si>
  <si>
    <t xml:space="preserve">Neštatné školstvo  </t>
  </si>
  <si>
    <t xml:space="preserve">MŚ Turzovka </t>
  </si>
  <si>
    <t xml:space="preserve">Ostatné sluby v oblasti školstva </t>
  </si>
  <si>
    <t xml:space="preserve">ZŠ Turzovka </t>
  </si>
  <si>
    <t xml:space="preserve">Školský  úrad </t>
  </si>
  <si>
    <t xml:space="preserve">CVČ Turzovka </t>
  </si>
  <si>
    <t xml:space="preserve">Havarijný stav  MŚ Turzovka </t>
  </si>
  <si>
    <t xml:space="preserve">ZUŠ Turzovka </t>
  </si>
  <si>
    <t xml:space="preserve">Školstvo  </t>
  </si>
  <si>
    <t>ŠKD Turzovka</t>
  </si>
  <si>
    <t xml:space="preserve">Čerpanie </t>
  </si>
  <si>
    <t xml:space="preserve">S p o l u   : </t>
  </si>
  <si>
    <t>ŠJ MŠ Turzovka</t>
  </si>
  <si>
    <t>ŠJ ZŠ Turzovka</t>
  </si>
  <si>
    <t>ZŠ Turzovka  KV</t>
  </si>
  <si>
    <t>Školstvo  - Spolu :</t>
  </si>
  <si>
    <t>PROGRAM 9:     Kultúra</t>
  </si>
  <si>
    <t>9.1.</t>
  </si>
  <si>
    <t>Podpora kultúrnych a spoločenských aktivít</t>
  </si>
  <si>
    <t>08 209</t>
  </si>
  <si>
    <t>Transfér na prevádzku KaSS</t>
  </si>
  <si>
    <t>9.2.</t>
  </si>
  <si>
    <t>Mestská knižnica</t>
  </si>
  <si>
    <t>08 205</t>
  </si>
  <si>
    <t>Transfér na prevádzku Mestskej knižnice</t>
  </si>
  <si>
    <t>9.3.</t>
  </si>
  <si>
    <t>Kultúra v meste (nadregionálne podujatia)</t>
  </si>
  <si>
    <t>9.3.1.</t>
  </si>
  <si>
    <t>40 výročie BS a TL</t>
  </si>
  <si>
    <t>633006 -633016</t>
  </si>
  <si>
    <t xml:space="preserve">Beskydské slávnosti - všeobecný materiál, reprezentačné -stravné a občerstvenie pre účinkujúcich  </t>
  </si>
  <si>
    <t>Preprava a prenáj.dopr.prostr.</t>
  </si>
  <si>
    <t>08209</t>
  </si>
  <si>
    <t>636001  636002</t>
  </si>
  <si>
    <t xml:space="preserve">Prenájom priestorov a zariadení </t>
  </si>
  <si>
    <t>637002 637003  637004</t>
  </si>
  <si>
    <t>Beskydské slávnosti - propagácia, všeobecné služby, zabezpečenie kultúrnych akcií</t>
  </si>
  <si>
    <t>Beskydské slávnosti - poplatky SOZA</t>
  </si>
  <si>
    <t>637027  625003</t>
  </si>
  <si>
    <t>Beskydské slávnosti - odmeny za práce na základe dohôd+ úrazové poistenie</t>
  </si>
  <si>
    <t xml:space="preserve">Príspevok MPS  - za práce  pri  BS </t>
  </si>
  <si>
    <t>636001-637027</t>
  </si>
  <si>
    <t xml:space="preserve">Beskydy to naše dedičstvo  - projekt - podaná žiadosť  + spoluúčasť mesta </t>
  </si>
  <si>
    <t xml:space="preserve">Potulky Beskydami - projekt  - podana žiadosť  - spoluúčasť mesta </t>
  </si>
  <si>
    <t>MK - SR - 40 rokov BS -  Kysucké spievanky  - dotácia  + spoluúčasť  mesta</t>
  </si>
  <si>
    <t>9.3.2.</t>
  </si>
  <si>
    <t>Technické zázemie pre kultúru v meste</t>
  </si>
  <si>
    <t>Amfiteáter-elektrická energia</t>
  </si>
  <si>
    <t xml:space="preserve">KaSS Turzovka - príspevky na ostatné činnosti - Benat.noc, Jašikové Kysuce, Majáles- ozvučenie, Dôchodcovia, Deň matiek, Vianočné trhy  </t>
  </si>
  <si>
    <t xml:space="preserve">08 209 </t>
  </si>
  <si>
    <t xml:space="preserve">KaSS Turzovka - príspevok pre zakladateľské súbory   </t>
  </si>
  <si>
    <t>Vianočná výzdoba  - nákup  +  ohňostroj</t>
  </si>
  <si>
    <t xml:space="preserve">Poplatok SOZA - MR </t>
  </si>
  <si>
    <t>Vianočná výzdoba - príspevok MPS</t>
  </si>
  <si>
    <t>28 209</t>
  </si>
  <si>
    <t xml:space="preserve"> Amfiteáter  - odvodnenie, oplotenie, </t>
  </si>
  <si>
    <t>9.4.</t>
  </si>
  <si>
    <t>Príspevky na kultúrne a spoločenské aktivity</t>
  </si>
  <si>
    <t>08 600</t>
  </si>
  <si>
    <t>Ostatné kultúrne akcie</t>
  </si>
  <si>
    <t>Spolok priateľov Turzovky-rezbársky plener</t>
  </si>
  <si>
    <t xml:space="preserve">Spolok priateľov Tka-rezbarský plener - vydanie publikácie Turzovka - Krížom Krážom   </t>
  </si>
  <si>
    <t xml:space="preserve">Hudobná skupina - MAD FREQUENCY - Rudolf Zajac Stred a Marian David  </t>
  </si>
  <si>
    <t xml:space="preserve">Hudobná skupina - Some King of Nothing Turzovka   </t>
  </si>
  <si>
    <t>Hudobný festival Vargoš fest 2011</t>
  </si>
  <si>
    <t>Obč.združ.TERRA -hist.Kresťanstvo</t>
  </si>
  <si>
    <t>PROGRAM 11:     Prostredie pre život</t>
  </si>
  <si>
    <t>11.1.</t>
  </si>
  <si>
    <t>Mestské služby</t>
  </si>
  <si>
    <t>04 120</t>
  </si>
  <si>
    <t xml:space="preserve">Mzdy, prípl., odmeny, odvody do poisťovní-koordinátor </t>
  </si>
  <si>
    <t>633006- 633010</t>
  </si>
  <si>
    <t>Prac.náradie a materiál -  aktivační ÚPSVaR</t>
  </si>
  <si>
    <t xml:space="preserve">Tvorba SF-koordinátor        </t>
  </si>
  <si>
    <t xml:space="preserve">Regionálna zamestnanosť - ÚPSVaR - mzdy+odvody + spoluúčasť  mesta </t>
  </si>
  <si>
    <t>633010, 637012, 637014</t>
  </si>
  <si>
    <t>Regionálna zamestnanosť - ÚPSVaR       - prac.odevy,ochranné pomôcky, tvorba SF, stravné</t>
  </si>
  <si>
    <t>11.2.</t>
  </si>
  <si>
    <t>Správa a údržba verejných priestranstiev</t>
  </si>
  <si>
    <t xml:space="preserve">Prac.náradie a materiál  z prost. mesta </t>
  </si>
  <si>
    <t>11.3.</t>
  </si>
  <si>
    <t>Správa a údržba verejnej zelene</t>
  </si>
  <si>
    <t>633006       635006</t>
  </si>
  <si>
    <t xml:space="preserve">Údržba verejnej zelene na verejných  priestranstvach  (sadenice)  + údržba </t>
  </si>
  <si>
    <t xml:space="preserve">Vodné + zrážková voda CMZ (námestie) </t>
  </si>
  <si>
    <t>Príspevok MPS - kosenie,hrabanie,orezávanie konárov,výrub</t>
  </si>
  <si>
    <t>11.4.</t>
  </si>
  <si>
    <t>Detské ihriská na verejných priestranstvách</t>
  </si>
  <si>
    <t>633006   641001</t>
  </si>
  <si>
    <t>Príspevok MPS - pieskoviská, detské ihriská</t>
  </si>
  <si>
    <t>11.5.</t>
  </si>
  <si>
    <t>Vodohospodárske objekty</t>
  </si>
  <si>
    <t>06 300</t>
  </si>
  <si>
    <t>Všeobecný materiál (hadice a pod.)</t>
  </si>
  <si>
    <t>633006  635006</t>
  </si>
  <si>
    <t xml:space="preserve">Materiál a údržba fontány </t>
  </si>
  <si>
    <t xml:space="preserve">Drobná údržba studni, kanalizácií a vodovodov v správe mesta </t>
  </si>
  <si>
    <t>Povodne-úrad vlády-mzdy+odvody,prac.odevy, údržba, zdr.prehl.,stravov.</t>
  </si>
  <si>
    <t xml:space="preserve">Povodne-NÚP-mzdy+odvody, materiál </t>
  </si>
  <si>
    <t>Povodne-spoluúčasť mesta -mzdy+odvody,mat,zd.prehl.strav. ,FS</t>
  </si>
  <si>
    <t>11.6.</t>
  </si>
  <si>
    <t>Cintorínske a pohrebné služby</t>
  </si>
  <si>
    <t>08 400</t>
  </si>
  <si>
    <t xml:space="preserve">Elektrická energia </t>
  </si>
  <si>
    <t xml:space="preserve">Telefonné poplatky </t>
  </si>
  <si>
    <t xml:space="preserve">Vodné a stočné </t>
  </si>
  <si>
    <t>Údržba - Dom smútku, cintorín</t>
  </si>
  <si>
    <t xml:space="preserve">Nový cintorín - oplotenie, zeleň, údržba starého cintorina, schody medzi starším  a novým cintorinom, vstupná brána  </t>
  </si>
  <si>
    <t>12.1.</t>
  </si>
  <si>
    <t>Bytová problematika</t>
  </si>
  <si>
    <t>PROGRAM 13:     Sociálne služby</t>
  </si>
  <si>
    <t>13.1.</t>
  </si>
  <si>
    <t>Poskytovanie sociálnej služby občanovi v nepriaznivej sociálnej situácii</t>
  </si>
  <si>
    <t>611-637</t>
  </si>
  <si>
    <t>Sociálny pracovník - hmotná núdza  -mzdy+odvody ( 4 hod.)</t>
  </si>
  <si>
    <t>Stravné pracovnika (posúdkar )</t>
  </si>
  <si>
    <t xml:space="preserve">Poplatok za posúdenie odkázanosti na sociálnu službu  - DD - všeobecný lekár </t>
  </si>
  <si>
    <t xml:space="preserve">Poplatky banke </t>
  </si>
  <si>
    <t>Soc. pracovník  - mzdy+odvody</t>
  </si>
  <si>
    <t>Stravovanie</t>
  </si>
  <si>
    <t>Terénni pracovníci na dohodu (odľahčovacia služba)</t>
  </si>
  <si>
    <t xml:space="preserve">Prevádzka-nocľaháreň, vybavenie </t>
  </si>
  <si>
    <t>Prepravná služba</t>
  </si>
  <si>
    <t>Opatrovateľská služba</t>
  </si>
  <si>
    <t>Posúdkový lekár</t>
  </si>
  <si>
    <t xml:space="preserve">Spoluúčasť pri financovaní výstavby sociálnych služieb - dom seniorov </t>
  </si>
  <si>
    <t>13.2.</t>
  </si>
  <si>
    <t>Ďalšie činnosti - stravovanie</t>
  </si>
  <si>
    <t>10 202</t>
  </si>
  <si>
    <t>611-642026</t>
  </si>
  <si>
    <t xml:space="preserve">Zabezpečenie rozvozu stravy - výdavky na prevádzku vozidla  1829,- €,  mzda a odvody sociálneho pracovníka 4 hod. -  6.105 €, povinný prídel do FS - 45,- € , stravné pracovníka - 261.- €, nákup obedárov - 450,- €, doplatok na stravné pre seniorov  30,- eur,  </t>
  </si>
  <si>
    <t>13.3.</t>
  </si>
  <si>
    <t>Sociálnoprávna ochrana</t>
  </si>
  <si>
    <t>10 400</t>
  </si>
  <si>
    <t>Sociálno-právna ochrana detí</t>
  </si>
  <si>
    <t>13.4.</t>
  </si>
  <si>
    <t>Vykonávanie opatrení na predchádzanie vzniku krízových situácií v rodine a na obmedzenie a odstraňovanie negatívnych vplyvov v rodine</t>
  </si>
  <si>
    <t>Mzdy a odvody sociálny pracovník  (DUHA) - (4 hodiny rozvoz stravy,  4 hodiny správa - NDC DUHA, upratovačka na 3 hod. mzda, odvody )</t>
  </si>
  <si>
    <t xml:space="preserve">Dohody  o vykonaní prác  </t>
  </si>
  <si>
    <t>Elektrická energia + kúrenie NDC - DUHA</t>
  </si>
  <si>
    <t>Vodné a stočne  NDC -  DUHA</t>
  </si>
  <si>
    <t>Telefónne poplatky - DÚHA</t>
  </si>
  <si>
    <t>Internet - DUHA</t>
  </si>
  <si>
    <t xml:space="preserve">Materiál a náradie použité na drobnú údržbu </t>
  </si>
  <si>
    <t>Všeobecný materiál (kancelarské potreby,  tonery, čistiace prostriedky a hygienické potreby a pod).</t>
  </si>
  <si>
    <t xml:space="preserve">Všeobecné služby indé nešpecifikované </t>
  </si>
  <si>
    <t xml:space="preserve">Stravné pracovníka NDC </t>
  </si>
  <si>
    <t>13.5.</t>
  </si>
  <si>
    <t>Jednorazová dávka sociálnej pomoci</t>
  </si>
  <si>
    <t xml:space="preserve">Okamžitá pomoc  občanov v  hmotnej núdzi (rodiny s deťmi, starí a osamelí občania) </t>
  </si>
  <si>
    <t>13.6.</t>
  </si>
  <si>
    <t>Príspevok pre novonarodené deti</t>
  </si>
  <si>
    <t>Rastúca populácia v meste (narodenie dieťaťa -občian.zálež.)</t>
  </si>
  <si>
    <t>13.7.</t>
  </si>
  <si>
    <t>Príspevok na pohreb - sociálne prípady</t>
  </si>
  <si>
    <t>13.8.</t>
  </si>
  <si>
    <t xml:space="preserve">Denné centrum - seniori </t>
  </si>
  <si>
    <t>Transfér na činnosť - aktívni a angažovaní seniori.</t>
  </si>
  <si>
    <t>13.9.</t>
  </si>
  <si>
    <t>Sociálna výpomoc žiakom</t>
  </si>
  <si>
    <t>10 700</t>
  </si>
  <si>
    <t>ÚPSVaR-príspevok na stravovanie (hmot.núdza)</t>
  </si>
  <si>
    <t>ÚPSVaR-príspevok na škols.potr. (hmot.núdza)</t>
  </si>
  <si>
    <t>13.10.</t>
  </si>
  <si>
    <t>Osobitný príjemca</t>
  </si>
  <si>
    <t>ÚPSVaR-prísp.na rodinné prídavky (osobitný príjemca )</t>
  </si>
  <si>
    <t>13.11</t>
  </si>
  <si>
    <t xml:space="preserve">Podnikateľský inkubator - projekt </t>
  </si>
  <si>
    <t>633006      637027</t>
  </si>
  <si>
    <t>Projekt - Spoločné prázdniny-mesto-úraz.poist, všeob. mat.,občert. Dohody+ spoluúčasť mesta</t>
  </si>
  <si>
    <t>Program</t>
  </si>
  <si>
    <t>Číslo</t>
  </si>
  <si>
    <t>Názov</t>
  </si>
  <si>
    <t>1.</t>
  </si>
  <si>
    <t>Plánovanie, manažment a kontrola</t>
  </si>
  <si>
    <t>2.</t>
  </si>
  <si>
    <t>Propagácia a marketing</t>
  </si>
  <si>
    <t>3.</t>
  </si>
  <si>
    <t>Interné služby mesta</t>
  </si>
  <si>
    <t>4.</t>
  </si>
  <si>
    <t>Služby občanom</t>
  </si>
  <si>
    <t>5.</t>
  </si>
  <si>
    <t>Bezpečnosť a poriadok</t>
  </si>
  <si>
    <t>6.</t>
  </si>
  <si>
    <t>Odpadové hospodárstvo</t>
  </si>
  <si>
    <t>7.</t>
  </si>
  <si>
    <t>Miestne komunikácie</t>
  </si>
  <si>
    <t>8.</t>
  </si>
  <si>
    <t>Vzdelávanie</t>
  </si>
  <si>
    <t>9.</t>
  </si>
  <si>
    <t>Kultúra</t>
  </si>
  <si>
    <t>10.</t>
  </si>
  <si>
    <t>Šport</t>
  </si>
  <si>
    <t>11.</t>
  </si>
  <si>
    <t>Prostredie pre život</t>
  </si>
  <si>
    <t>12.</t>
  </si>
  <si>
    <t>Bývanie</t>
  </si>
  <si>
    <t>13.</t>
  </si>
  <si>
    <t>Sociálne služby</t>
  </si>
  <si>
    <t>14.</t>
  </si>
  <si>
    <t>Administratíva</t>
  </si>
  <si>
    <t>Spolu za všetky programy</t>
  </si>
  <si>
    <t xml:space="preserve">Interné služby mesta </t>
  </si>
  <si>
    <t xml:space="preserve">Bezpečnost  a poriadok </t>
  </si>
  <si>
    <t>Objem rozpočtu celkom</t>
  </si>
  <si>
    <t xml:space="preserve">Rozpočet  zverejnený  na webovej stránke mesta a je k nahliadnutiu v Klientskom centre mesta  Turzovka </t>
  </si>
  <si>
    <t xml:space="preserve">Schválil  :  Miroslav Rejda </t>
  </si>
  <si>
    <t xml:space="preserve">primátor mesta </t>
  </si>
  <si>
    <t xml:space="preserve">Projekt  SR-PR  na bežné výdavky  + spoluúčasť  95 %= 5.721,- € projekt,  5% =301,- € - mesto </t>
  </si>
  <si>
    <t>Projekt cehraničnej spolupráce SR-PR  + spoluúčasť mesta - Hasičské vozidlo   95%=153.921,-  €,  5% =8.101,- €   (refundáca nákladov)</t>
  </si>
  <si>
    <t>Projekt cehraničnej spolupráce SR-ČR + spoluúčasť mesta  - Hasičské vozidlo auto 95%= 288.203  €, spolúčasť mesta 5%=15.797 €  (refundácia nákladov)</t>
  </si>
  <si>
    <t xml:space="preserve">Projekt SR ČR -  na bežné výdavky  + spoluúčasť  - 95 %= 11.937,- € projekt,  5%  =629,- € - mesto  </t>
  </si>
  <si>
    <t>610-637</t>
  </si>
  <si>
    <t xml:space="preserve">ŽP - čisté mesto bez odpadov  - bežné výdavky + spoluúčasť   95 %  projekt  8.513,- €, 5 %  -  448,- €,  mesto refundácia nákladov </t>
  </si>
  <si>
    <t xml:space="preserve">ŽP - čisté mesto bez odpadov  - projekt  + spoluúčasť mesta -     95%  -  376.399,-  projekt  ,  5% 19.811,- € - Mesto refundácia nákladov </t>
  </si>
  <si>
    <t xml:space="preserve">Odkúpenie pozemkov  od Ježika pri 272 pod polopodzemné kontajnery, MK a vybudovanie parkoviska </t>
  </si>
  <si>
    <t>Regenerácia sídiel - projekt</t>
  </si>
  <si>
    <t xml:space="preserve">Zmenové konanie  - projekt  </t>
  </si>
  <si>
    <t>Materiál na drobnú údržbu</t>
  </si>
  <si>
    <t xml:space="preserve">Sumarizácia výdavkov za jednotlivé programy   -  Zmena rozpočtu na rok 2011 </t>
  </si>
  <si>
    <t>Návrh na  zmenu  rozpočtu na rok 2011  - PROGRAM 3:  Interné služby mesta</t>
  </si>
  <si>
    <t xml:space="preserve">Návrh na  zmenu rozpočtu  na rok  2011   - PROGRAM  5 :  Bezpečnosť a poriadok </t>
  </si>
  <si>
    <t>Vyvesené  na uradnej tabuli  mesta  dňa 28.11.2011</t>
  </si>
  <si>
    <t xml:space="preserve">Schválil  :   Miroslav  Rejda </t>
  </si>
  <si>
    <t xml:space="preserve"> primátor mesta </t>
  </si>
  <si>
    <t xml:space="preserve">                              </t>
  </si>
  <si>
    <t>Návrh na zmenu rozpočtu rok 2011  -  PROGRAM 6:  Odpadové hospodárstvo</t>
  </si>
  <si>
    <t>Návrh na  zmenu rozpočtu  rok 2011 - PROGRAM 7:  Mestská infraštruktúra</t>
  </si>
  <si>
    <t>Návrh na zmenu rozpočtu rok 2011  - PROGRAM 8:  Vzdelávanie</t>
  </si>
  <si>
    <t>Návrh na zmenu rozpočtu  rok 2011  - PROGRAM 9:  Kultúra</t>
  </si>
  <si>
    <t>Návrh na zmenu rozpočtu  rok 2011 -  PROGRAM 11:  Prostredie pre život</t>
  </si>
  <si>
    <t>Návrh na zmenu rozpočtu rok 2011 - PROGRAM 13:  Sociálne služby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</si>
</sst>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d/m;@"/>
  </numFmts>
  <fonts count="7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17"/>
      <name val="Tahoma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 CE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indexed="8"/>
      <name val="Calibri"/>
      <family val="2"/>
      <charset val="238"/>
    </font>
    <font>
      <sz val="9"/>
      <name val="Arial CE"/>
      <family val="2"/>
      <charset val="238"/>
    </font>
    <font>
      <b/>
      <i/>
      <sz val="9"/>
      <name val="Arial CE"/>
      <charset val="238"/>
    </font>
    <font>
      <i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 CE"/>
      <charset val="238"/>
    </font>
    <font>
      <sz val="11"/>
      <color indexed="8"/>
      <name val="Arial"/>
      <family val="2"/>
      <charset val="238"/>
    </font>
    <font>
      <b/>
      <sz val="14"/>
      <color indexed="8"/>
      <name val="Tahoma"/>
      <family val="2"/>
      <charset val="238"/>
    </font>
    <font>
      <b/>
      <sz val="12"/>
      <name val="Arial"/>
      <family val="2"/>
    </font>
    <font>
      <b/>
      <i/>
      <sz val="11"/>
      <name val="Arial CE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i/>
      <sz val="11"/>
      <color indexed="8"/>
      <name val="Calibri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i/>
      <sz val="11"/>
      <color indexed="8"/>
      <name val="Arial"/>
      <family val="2"/>
      <charset val="238"/>
    </font>
    <font>
      <i/>
      <sz val="10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1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1"/>
      <name val="Arial CE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u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name val="Arial"/>
      <family val="2"/>
    </font>
    <font>
      <b/>
      <i/>
      <sz val="12"/>
      <color indexed="8"/>
      <name val="Arial"/>
      <family val="2"/>
      <charset val="238"/>
    </font>
    <font>
      <i/>
      <sz val="12"/>
      <name val="Arial"/>
      <family val="2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12"/>
      <name val="Arial CE"/>
      <family val="2"/>
      <charset val="238"/>
    </font>
    <font>
      <sz val="10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49" fontId="8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5" xfId="0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10" fillId="2" borderId="9" xfId="0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7" fillId="2" borderId="11" xfId="0" applyFont="1" applyFill="1" applyBorder="1"/>
    <xf numFmtId="0" fontId="17" fillId="2" borderId="11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/>
    <xf numFmtId="0" fontId="17" fillId="2" borderId="15" xfId="0" applyFont="1" applyFill="1" applyBorder="1"/>
    <xf numFmtId="3" fontId="11" fillId="3" borderId="16" xfId="0" applyNumberFormat="1" applyFont="1" applyFill="1" applyBorder="1" applyAlignment="1"/>
    <xf numFmtId="3" fontId="19" fillId="3" borderId="17" xfId="0" applyNumberFormat="1" applyFont="1" applyFill="1" applyBorder="1"/>
    <xf numFmtId="3" fontId="19" fillId="3" borderId="18" xfId="0" applyNumberFormat="1" applyFont="1" applyFill="1" applyBorder="1"/>
    <xf numFmtId="3" fontId="18" fillId="2" borderId="4" xfId="0" applyNumberFormat="1" applyFont="1" applyFill="1" applyBorder="1" applyAlignment="1"/>
    <xf numFmtId="3" fontId="18" fillId="2" borderId="19" xfId="0" applyNumberFormat="1" applyFont="1" applyFill="1" applyBorder="1" applyAlignment="1"/>
    <xf numFmtId="3" fontId="18" fillId="2" borderId="20" xfId="0" applyNumberFormat="1" applyFont="1" applyFill="1" applyBorder="1" applyAlignment="1"/>
    <xf numFmtId="3" fontId="18" fillId="2" borderId="21" xfId="0" applyNumberFormat="1" applyFont="1" applyFill="1" applyBorder="1" applyAlignment="1"/>
    <xf numFmtId="3" fontId="13" fillId="2" borderId="22" xfId="0" applyNumberFormat="1" applyFont="1" applyFill="1" applyBorder="1"/>
    <xf numFmtId="3" fontId="13" fillId="2" borderId="23" xfId="0" applyNumberFormat="1" applyFont="1" applyFill="1" applyBorder="1"/>
    <xf numFmtId="49" fontId="4" fillId="0" borderId="24" xfId="0" applyNumberFormat="1" applyFont="1" applyFill="1" applyBorder="1" applyAlignment="1"/>
    <xf numFmtId="49" fontId="4" fillId="0" borderId="7" xfId="0" applyNumberFormat="1" applyFont="1" applyFill="1" applyBorder="1" applyAlignment="1"/>
    <xf numFmtId="0" fontId="4" fillId="0" borderId="7" xfId="0" applyFont="1" applyFill="1" applyBorder="1" applyAlignment="1">
      <alignment wrapText="1"/>
    </xf>
    <xf numFmtId="3" fontId="4" fillId="0" borderId="24" xfId="0" applyNumberFormat="1" applyFont="1" applyFill="1" applyBorder="1" applyAlignment="1"/>
    <xf numFmtId="3" fontId="4" fillId="0" borderId="7" xfId="0" applyNumberFormat="1" applyFont="1" applyFill="1" applyBorder="1" applyAlignment="1"/>
    <xf numFmtId="3" fontId="17" fillId="0" borderId="25" xfId="0" applyNumberFormat="1" applyFont="1" applyBorder="1"/>
    <xf numFmtId="3" fontId="17" fillId="0" borderId="11" xfId="0" applyNumberFormat="1" applyFont="1" applyBorder="1"/>
    <xf numFmtId="49" fontId="4" fillId="4" borderId="7" xfId="0" applyNumberFormat="1" applyFont="1" applyFill="1" applyBorder="1" applyAlignment="1"/>
    <xf numFmtId="3" fontId="4" fillId="4" borderId="24" xfId="0" applyNumberFormat="1" applyFont="1" applyFill="1" applyBorder="1" applyAlignment="1">
      <alignment horizontal="right" shrinkToFit="1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/>
    <xf numFmtId="0" fontId="4" fillId="4" borderId="7" xfId="0" applyFont="1" applyFill="1" applyBorder="1" applyAlignment="1">
      <alignment wrapText="1"/>
    </xf>
    <xf numFmtId="3" fontId="4" fillId="4" borderId="24" xfId="0" applyNumberFormat="1" applyFont="1" applyFill="1" applyBorder="1" applyAlignment="1"/>
    <xf numFmtId="49" fontId="4" fillId="4" borderId="26" xfId="0" applyNumberFormat="1" applyFont="1" applyFill="1" applyBorder="1" applyAlignment="1"/>
    <xf numFmtId="3" fontId="18" fillId="2" borderId="8" xfId="0" applyNumberFormat="1" applyFont="1" applyFill="1" applyBorder="1"/>
    <xf numFmtId="3" fontId="18" fillId="2" borderId="26" xfId="0" applyNumberFormat="1" applyFont="1" applyFill="1" applyBorder="1"/>
    <xf numFmtId="3" fontId="18" fillId="2" borderId="27" xfId="0" applyNumberFormat="1" applyFont="1" applyFill="1" applyBorder="1"/>
    <xf numFmtId="3" fontId="13" fillId="2" borderId="25" xfId="0" applyNumberFormat="1" applyFont="1" applyFill="1" applyBorder="1"/>
    <xf numFmtId="3" fontId="13" fillId="2" borderId="11" xfId="0" applyNumberFormat="1" applyFont="1" applyFill="1" applyBorder="1"/>
    <xf numFmtId="0" fontId="18" fillId="2" borderId="25" xfId="0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right"/>
    </xf>
    <xf numFmtId="3" fontId="18" fillId="2" borderId="7" xfId="0" applyNumberFormat="1" applyFont="1" applyFill="1" applyBorder="1" applyAlignment="1">
      <alignment horizontal="right"/>
    </xf>
    <xf numFmtId="3" fontId="18" fillId="2" borderId="26" xfId="0" applyNumberFormat="1" applyFont="1" applyFill="1" applyBorder="1" applyAlignment="1">
      <alignment horizontal="right"/>
    </xf>
    <xf numFmtId="3" fontId="18" fillId="2" borderId="27" xfId="0" applyNumberFormat="1" applyFont="1" applyFill="1" applyBorder="1" applyAlignment="1">
      <alignment horizontal="right"/>
    </xf>
    <xf numFmtId="49" fontId="4" fillId="5" borderId="7" xfId="0" applyNumberFormat="1" applyFont="1" applyFill="1" applyBorder="1" applyAlignment="1"/>
    <xf numFmtId="0" fontId="4" fillId="5" borderId="7" xfId="0" applyFont="1" applyFill="1" applyBorder="1" applyAlignment="1">
      <alignment horizontal="left" wrapText="1"/>
    </xf>
    <xf numFmtId="3" fontId="4" fillId="5" borderId="28" xfId="0" applyNumberFormat="1" applyFont="1" applyFill="1" applyBorder="1" applyAlignment="1"/>
    <xf numFmtId="0" fontId="4" fillId="4" borderId="7" xfId="0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left"/>
    </xf>
    <xf numFmtId="49" fontId="4" fillId="4" borderId="7" xfId="0" applyNumberFormat="1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3" fontId="4" fillId="4" borderId="8" xfId="0" applyNumberFormat="1" applyFont="1" applyFill="1" applyBorder="1" applyAlignment="1">
      <alignment horizontal="right"/>
    </xf>
    <xf numFmtId="3" fontId="4" fillId="4" borderId="26" xfId="0" applyNumberFormat="1" applyFont="1" applyFill="1" applyBorder="1" applyAlignment="1">
      <alignment horizontal="right"/>
    </xf>
    <xf numFmtId="3" fontId="4" fillId="4" borderId="27" xfId="0" applyNumberFormat="1" applyFont="1" applyFill="1" applyBorder="1" applyAlignment="1">
      <alignment horizontal="right"/>
    </xf>
    <xf numFmtId="49" fontId="4" fillId="5" borderId="7" xfId="0" applyNumberFormat="1" applyFont="1" applyFill="1" applyBorder="1" applyAlignment="1">
      <alignment horizontal="left"/>
    </xf>
    <xf numFmtId="14" fontId="4" fillId="6" borderId="25" xfId="0" applyNumberFormat="1" applyFont="1" applyFill="1" applyBorder="1" applyAlignment="1">
      <alignment horizontal="center"/>
    </xf>
    <xf numFmtId="49" fontId="24" fillId="6" borderId="7" xfId="0" applyNumberFormat="1" applyFont="1" applyFill="1" applyBorder="1" applyAlignment="1">
      <alignment horizontal="left"/>
    </xf>
    <xf numFmtId="0" fontId="4" fillId="6" borderId="2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3" fontId="4" fillId="6" borderId="8" xfId="0" applyNumberFormat="1" applyFont="1" applyFill="1" applyBorder="1" applyAlignment="1">
      <alignment horizontal="right"/>
    </xf>
    <xf numFmtId="3" fontId="4" fillId="6" borderId="7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3" fontId="4" fillId="6" borderId="27" xfId="0" applyNumberFormat="1" applyFont="1" applyFill="1" applyBorder="1" applyAlignment="1">
      <alignment horizontal="right"/>
    </xf>
    <xf numFmtId="3" fontId="17" fillId="6" borderId="25" xfId="0" applyNumberFormat="1" applyFont="1" applyFill="1" applyBorder="1"/>
    <xf numFmtId="3" fontId="17" fillId="6" borderId="11" xfId="0" applyNumberFormat="1" applyFont="1" applyFill="1" applyBorder="1"/>
    <xf numFmtId="3" fontId="4" fillId="6" borderId="24" xfId="0" applyNumberFormat="1" applyFont="1" applyFill="1" applyBorder="1"/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/>
    <xf numFmtId="0" fontId="4" fillId="0" borderId="30" xfId="0" applyFont="1" applyFill="1" applyBorder="1"/>
    <xf numFmtId="3" fontId="17" fillId="0" borderId="32" xfId="0" applyNumberFormat="1" applyFont="1" applyBorder="1"/>
    <xf numFmtId="3" fontId="17" fillId="0" borderId="33" xfId="0" applyNumberFormat="1" applyFont="1" applyBorder="1"/>
    <xf numFmtId="3" fontId="11" fillId="3" borderId="16" xfId="0" applyNumberFormat="1" applyFont="1" applyFill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3" borderId="35" xfId="0" applyNumberFormat="1" applyFont="1" applyFill="1" applyBorder="1" applyAlignment="1">
      <alignment horizontal="right"/>
    </xf>
    <xf numFmtId="3" fontId="11" fillId="3" borderId="34" xfId="0" applyNumberFormat="1" applyFont="1" applyFill="1" applyBorder="1" applyAlignment="1"/>
    <xf numFmtId="3" fontId="11" fillId="3" borderId="35" xfId="0" applyNumberFormat="1" applyFont="1" applyFill="1" applyBorder="1" applyAlignment="1"/>
    <xf numFmtId="3" fontId="11" fillId="3" borderId="36" xfId="0" applyNumberFormat="1" applyFont="1" applyFill="1" applyBorder="1" applyAlignment="1"/>
    <xf numFmtId="0" fontId="18" fillId="2" borderId="22" xfId="0" applyFont="1" applyFill="1" applyBorder="1" applyAlignment="1">
      <alignment horizontal="center"/>
    </xf>
    <xf numFmtId="3" fontId="18" fillId="2" borderId="21" xfId="0" applyNumberFormat="1" applyFont="1" applyFill="1" applyBorder="1" applyAlignment="1">
      <alignment horizontal="right"/>
    </xf>
    <xf numFmtId="3" fontId="18" fillId="2" borderId="19" xfId="0" applyNumberFormat="1" applyFont="1" applyFill="1" applyBorder="1" applyAlignment="1">
      <alignment horizontal="right"/>
    </xf>
    <xf numFmtId="3" fontId="18" fillId="2" borderId="4" xfId="0" applyNumberFormat="1" applyFont="1" applyFill="1" applyBorder="1" applyAlignment="1">
      <alignment horizontal="right"/>
    </xf>
    <xf numFmtId="3" fontId="4" fillId="6" borderId="24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right"/>
    </xf>
    <xf numFmtId="3" fontId="4" fillId="4" borderId="24" xfId="0" applyNumberFormat="1" applyFont="1" applyFill="1" applyBorder="1" applyAlignment="1">
      <alignment horizontal="right"/>
    </xf>
    <xf numFmtId="3" fontId="4" fillId="4" borderId="26" xfId="0" applyNumberFormat="1" applyFont="1" applyFill="1" applyBorder="1" applyAlignment="1">
      <alignment horizontal="right"/>
    </xf>
    <xf numFmtId="3" fontId="4" fillId="4" borderId="8" xfId="0" applyNumberFormat="1" applyFont="1" applyFill="1" applyBorder="1" applyAlignment="1">
      <alignment horizontal="right"/>
    </xf>
    <xf numFmtId="3" fontId="4" fillId="4" borderId="27" xfId="0" applyNumberFormat="1" applyFont="1" applyFill="1" applyBorder="1" applyAlignment="1">
      <alignment horizontal="right"/>
    </xf>
    <xf numFmtId="3" fontId="18" fillId="2" borderId="24" xfId="0" applyNumberFormat="1" applyFont="1" applyFill="1" applyBorder="1" applyAlignment="1">
      <alignment horizontal="right"/>
    </xf>
    <xf numFmtId="49" fontId="4" fillId="4" borderId="26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wrapText="1"/>
    </xf>
    <xf numFmtId="3" fontId="4" fillId="0" borderId="38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0" fontId="17" fillId="2" borderId="40" xfId="0" applyFont="1" applyFill="1" applyBorder="1"/>
    <xf numFmtId="0" fontId="17" fillId="2" borderId="40" xfId="0" applyFont="1" applyFill="1" applyBorder="1" applyAlignment="1">
      <alignment wrapText="1"/>
    </xf>
    <xf numFmtId="0" fontId="17" fillId="2" borderId="6" xfId="0" applyFont="1" applyFill="1" applyBorder="1"/>
    <xf numFmtId="0" fontId="18" fillId="3" borderId="17" xfId="0" applyFont="1" applyFill="1" applyBorder="1" applyAlignment="1">
      <alignment horizontal="left" vertical="center"/>
    </xf>
    <xf numFmtId="0" fontId="18" fillId="3" borderId="34" xfId="0" applyFont="1" applyFill="1" applyBorder="1" applyAlignment="1">
      <alignment vertical="center"/>
    </xf>
    <xf numFmtId="0" fontId="18" fillId="3" borderId="34" xfId="0" applyFont="1" applyFill="1" applyBorder="1" applyAlignment="1"/>
    <xf numFmtId="0" fontId="18" fillId="3" borderId="41" xfId="0" applyFont="1" applyFill="1" applyBorder="1" applyAlignment="1"/>
    <xf numFmtId="3" fontId="19" fillId="3" borderId="42" xfId="0" applyNumberFormat="1" applyFont="1" applyFill="1" applyBorder="1"/>
    <xf numFmtId="0" fontId="18" fillId="2" borderId="19" xfId="0" applyFont="1" applyFill="1" applyBorder="1" applyAlignment="1"/>
    <xf numFmtId="0" fontId="18" fillId="2" borderId="43" xfId="0" applyFont="1" applyFill="1" applyBorder="1" applyAlignment="1"/>
    <xf numFmtId="3" fontId="13" fillId="2" borderId="44" xfId="0" applyNumberFormat="1" applyFont="1" applyFill="1" applyBorder="1"/>
    <xf numFmtId="0" fontId="25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3" fontId="4" fillId="0" borderId="26" xfId="0" applyNumberFormat="1" applyFont="1" applyFill="1" applyBorder="1" applyAlignment="1"/>
    <xf numFmtId="3" fontId="4" fillId="0" borderId="8" xfId="0" applyNumberFormat="1" applyFont="1" applyFill="1" applyBorder="1" applyAlignment="1"/>
    <xf numFmtId="3" fontId="4" fillId="4" borderId="45" xfId="0" applyNumberFormat="1" applyFont="1" applyFill="1" applyBorder="1"/>
    <xf numFmtId="3" fontId="4" fillId="4" borderId="27" xfId="0" applyNumberFormat="1" applyFont="1" applyFill="1" applyBorder="1" applyAlignment="1"/>
    <xf numFmtId="3" fontId="17" fillId="0" borderId="8" xfId="0" applyNumberFormat="1" applyFont="1" applyBorder="1"/>
    <xf numFmtId="3" fontId="17" fillId="0" borderId="26" xfId="0" applyNumberFormat="1" applyFont="1" applyBorder="1"/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wrapText="1"/>
    </xf>
    <xf numFmtId="3" fontId="4" fillId="4" borderId="26" xfId="0" applyNumberFormat="1" applyFont="1" applyFill="1" applyBorder="1"/>
    <xf numFmtId="49" fontId="18" fillId="2" borderId="25" xfId="0" applyNumberFormat="1" applyFont="1" applyFill="1" applyBorder="1" applyAlignment="1">
      <alignment horizontal="center"/>
    </xf>
    <xf numFmtId="3" fontId="18" fillId="2" borderId="24" xfId="0" applyNumberFormat="1" applyFont="1" applyFill="1" applyBorder="1"/>
    <xf numFmtId="3" fontId="13" fillId="2" borderId="40" xfId="0" applyNumberFormat="1" applyFont="1" applyFill="1" applyBorder="1"/>
    <xf numFmtId="49" fontId="14" fillId="4" borderId="25" xfId="0" applyNumberFormat="1" applyFont="1" applyFill="1" applyBorder="1" applyAlignment="1">
      <alignment horizontal="center"/>
    </xf>
    <xf numFmtId="49" fontId="4" fillId="4" borderId="26" xfId="0" applyNumberFormat="1" applyFont="1" applyFill="1" applyBorder="1" applyAlignment="1">
      <alignment horizontal="left" wrapText="1"/>
    </xf>
    <xf numFmtId="0" fontId="4" fillId="4" borderId="26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3" fontId="4" fillId="4" borderId="24" xfId="0" applyNumberFormat="1" applyFont="1" applyFill="1" applyBorder="1"/>
    <xf numFmtId="3" fontId="4" fillId="4" borderId="8" xfId="0" applyNumberFormat="1" applyFont="1" applyFill="1" applyBorder="1"/>
    <xf numFmtId="3" fontId="4" fillId="4" borderId="26" xfId="0" applyNumberFormat="1" applyFont="1" applyFill="1" applyBorder="1"/>
    <xf numFmtId="3" fontId="4" fillId="4" borderId="27" xfId="0" applyNumberFormat="1" applyFont="1" applyFill="1" applyBorder="1" applyAlignment="1"/>
    <xf numFmtId="3" fontId="17" fillId="0" borderId="40" xfId="0" applyNumberFormat="1" applyFont="1" applyBorder="1"/>
    <xf numFmtId="0" fontId="4" fillId="4" borderId="26" xfId="0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right"/>
    </xf>
    <xf numFmtId="3" fontId="4" fillId="5" borderId="45" xfId="0" applyNumberFormat="1" applyFont="1" applyFill="1" applyBorder="1"/>
    <xf numFmtId="3" fontId="4" fillId="5" borderId="27" xfId="0" applyNumberFormat="1" applyFont="1" applyFill="1" applyBorder="1" applyAlignment="1"/>
    <xf numFmtId="0" fontId="4" fillId="0" borderId="25" xfId="0" applyFont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0" fontId="4" fillId="5" borderId="7" xfId="0" applyFont="1" applyFill="1" applyBorder="1"/>
    <xf numFmtId="3" fontId="4" fillId="5" borderId="26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horizontal="right"/>
    </xf>
    <xf numFmtId="0" fontId="4" fillId="0" borderId="24" xfId="0" applyFont="1" applyFill="1" applyBorder="1"/>
    <xf numFmtId="0" fontId="4" fillId="0" borderId="26" xfId="0" applyFont="1" applyFill="1" applyBorder="1"/>
    <xf numFmtId="0" fontId="4" fillId="0" borderId="8" xfId="0" applyFont="1" applyFill="1" applyBorder="1"/>
    <xf numFmtId="0" fontId="4" fillId="4" borderId="7" xfId="0" applyFont="1" applyFill="1" applyBorder="1"/>
    <xf numFmtId="3" fontId="4" fillId="4" borderId="45" xfId="0" applyNumberFormat="1" applyFont="1" applyFill="1" applyBorder="1"/>
    <xf numFmtId="0" fontId="4" fillId="0" borderId="26" xfId="0" applyFont="1" applyBorder="1" applyAlignment="1">
      <alignment horizontal="left"/>
    </xf>
    <xf numFmtId="0" fontId="4" fillId="5" borderId="7" xfId="0" applyFont="1" applyFill="1" applyBorder="1" applyAlignment="1">
      <alignment wrapText="1"/>
    </xf>
    <xf numFmtId="0" fontId="25" fillId="4" borderId="25" xfId="0" applyFont="1" applyFill="1" applyBorder="1" applyAlignment="1">
      <alignment horizontal="center"/>
    </xf>
    <xf numFmtId="3" fontId="17" fillId="4" borderId="40" xfId="0" applyNumberFormat="1" applyFont="1" applyFill="1" applyBorder="1"/>
    <xf numFmtId="3" fontId="17" fillId="4" borderId="11" xfId="0" applyNumberFormat="1" applyFont="1" applyFill="1" applyBorder="1"/>
    <xf numFmtId="0" fontId="0" fillId="4" borderId="0" xfId="0" applyFill="1"/>
    <xf numFmtId="3" fontId="4" fillId="0" borderId="46" xfId="0" applyNumberFormat="1" applyFont="1" applyFill="1" applyBorder="1" applyAlignment="1">
      <alignment horizontal="right"/>
    </xf>
    <xf numFmtId="3" fontId="4" fillId="4" borderId="26" xfId="0" applyNumberFormat="1" applyFont="1" applyFill="1" applyBorder="1" applyAlignment="1">
      <alignment horizontal="right" shrinkToFit="1"/>
    </xf>
    <xf numFmtId="3" fontId="4" fillId="4" borderId="8" xfId="0" applyNumberFormat="1" applyFont="1" applyFill="1" applyBorder="1" applyAlignment="1">
      <alignment horizontal="right" shrinkToFit="1"/>
    </xf>
    <xf numFmtId="3" fontId="4" fillId="0" borderId="25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left"/>
    </xf>
    <xf numFmtId="3" fontId="17" fillId="7" borderId="40" xfId="0" applyNumberFormat="1" applyFont="1" applyFill="1" applyBorder="1"/>
    <xf numFmtId="3" fontId="17" fillId="7" borderId="11" xfId="0" applyNumberFormat="1" applyFont="1" applyFill="1" applyBorder="1"/>
    <xf numFmtId="1" fontId="4" fillId="0" borderId="26" xfId="0" applyNumberFormat="1" applyFont="1" applyFill="1" applyBorder="1" applyAlignment="1">
      <alignment horizontal="left"/>
    </xf>
    <xf numFmtId="3" fontId="4" fillId="0" borderId="24" xfId="0" applyNumberFormat="1" applyFont="1" applyFill="1" applyBorder="1"/>
    <xf numFmtId="3" fontId="17" fillId="0" borderId="47" xfId="0" applyNumberFormat="1" applyFont="1" applyBorder="1"/>
    <xf numFmtId="3" fontId="4" fillId="0" borderId="26" xfId="0" applyNumberFormat="1" applyFont="1" applyFill="1" applyBorder="1" applyAlignment="1">
      <alignment horizontal="left" wrapText="1"/>
    </xf>
    <xf numFmtId="3" fontId="4" fillId="4" borderId="24" xfId="0" applyNumberFormat="1" applyFont="1" applyFill="1" applyBorder="1"/>
    <xf numFmtId="0" fontId="4" fillId="5" borderId="26" xfId="0" applyFont="1" applyFill="1" applyBorder="1" applyAlignment="1">
      <alignment horizontal="left" wrapText="1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/>
    <xf numFmtId="0" fontId="4" fillId="4" borderId="26" xfId="0" applyFont="1" applyFill="1" applyBorder="1"/>
    <xf numFmtId="0" fontId="4" fillId="4" borderId="8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48" xfId="0" applyNumberFormat="1" applyFont="1" applyFill="1" applyBorder="1" applyAlignment="1"/>
    <xf numFmtId="0" fontId="4" fillId="0" borderId="45" xfId="0" applyFont="1" applyFill="1" applyBorder="1" applyAlignment="1">
      <alignment horizontal="left"/>
    </xf>
    <xf numFmtId="0" fontId="4" fillId="0" borderId="48" xfId="0" applyFont="1" applyFill="1" applyBorder="1"/>
    <xf numFmtId="3" fontId="4" fillId="4" borderId="46" xfId="0" applyNumberFormat="1" applyFont="1" applyFill="1" applyBorder="1" applyAlignment="1">
      <alignment horizontal="right"/>
    </xf>
    <xf numFmtId="3" fontId="4" fillId="4" borderId="45" xfId="0" applyNumberFormat="1" applyFont="1" applyFill="1" applyBorder="1" applyAlignment="1">
      <alignment horizontal="right"/>
    </xf>
    <xf numFmtId="3" fontId="4" fillId="4" borderId="49" xfId="0" applyNumberFormat="1" applyFont="1" applyFill="1" applyBorder="1" applyAlignment="1">
      <alignment horizontal="right"/>
    </xf>
    <xf numFmtId="0" fontId="4" fillId="0" borderId="46" xfId="0" applyFont="1" applyFill="1" applyBorder="1"/>
    <xf numFmtId="0" fontId="4" fillId="0" borderId="45" xfId="0" applyFont="1" applyFill="1" applyBorder="1"/>
    <xf numFmtId="0" fontId="4" fillId="0" borderId="49" xfId="0" applyFont="1" applyFill="1" applyBorder="1"/>
    <xf numFmtId="49" fontId="4" fillId="0" borderId="26" xfId="0" applyNumberFormat="1" applyFont="1" applyFill="1" applyBorder="1" applyAlignment="1"/>
    <xf numFmtId="0" fontId="4" fillId="0" borderId="7" xfId="0" applyFont="1" applyFill="1" applyBorder="1"/>
    <xf numFmtId="49" fontId="4" fillId="5" borderId="26" xfId="0" applyNumberFormat="1" applyFont="1" applyFill="1" applyBorder="1" applyAlignment="1"/>
    <xf numFmtId="3" fontId="4" fillId="5" borderId="26" xfId="0" applyNumberFormat="1" applyFont="1" applyFill="1" applyBorder="1"/>
    <xf numFmtId="14" fontId="18" fillId="2" borderId="22" xfId="0" applyNumberFormat="1" applyFont="1" applyFill="1" applyBorder="1" applyAlignment="1">
      <alignment horizontal="center"/>
    </xf>
    <xf numFmtId="14" fontId="26" fillId="6" borderId="25" xfId="0" applyNumberFormat="1" applyFont="1" applyFill="1" applyBorder="1" applyAlignment="1">
      <alignment horizontal="center"/>
    </xf>
    <xf numFmtId="49" fontId="4" fillId="6" borderId="7" xfId="0" applyNumberFormat="1" applyFont="1" applyFill="1" applyBorder="1" applyAlignment="1">
      <alignment horizontal="left"/>
    </xf>
    <xf numFmtId="0" fontId="4" fillId="6" borderId="7" xfId="0" applyFont="1" applyFill="1" applyBorder="1" applyAlignment="1">
      <alignment horizontal="left" wrapText="1"/>
    </xf>
    <xf numFmtId="3" fontId="17" fillId="6" borderId="40" xfId="0" applyNumberFormat="1" applyFont="1" applyFill="1" applyBorder="1"/>
    <xf numFmtId="0" fontId="26" fillId="0" borderId="5" xfId="0" applyFont="1" applyFill="1" applyBorder="1" applyAlignment="1">
      <alignment horizontal="center"/>
    </xf>
    <xf numFmtId="49" fontId="4" fillId="0" borderId="45" xfId="0" applyNumberFormat="1" applyFont="1" applyFill="1" applyBorder="1"/>
    <xf numFmtId="3" fontId="4" fillId="0" borderId="45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4" borderId="46" xfId="0" applyNumberFormat="1" applyFont="1" applyFill="1" applyBorder="1"/>
    <xf numFmtId="3" fontId="4" fillId="4" borderId="49" xfId="0" applyNumberFormat="1" applyFont="1" applyFill="1" applyBorder="1"/>
    <xf numFmtId="3" fontId="4" fillId="4" borderId="50" xfId="0" applyNumberFormat="1" applyFont="1" applyFill="1" applyBorder="1"/>
    <xf numFmtId="0" fontId="26" fillId="0" borderId="29" xfId="0" applyFont="1" applyFill="1" applyBorder="1" applyAlignment="1">
      <alignment horizontal="center"/>
    </xf>
    <xf numFmtId="49" fontId="4" fillId="0" borderId="37" xfId="0" applyNumberFormat="1" applyFont="1" applyFill="1" applyBorder="1"/>
    <xf numFmtId="3" fontId="4" fillId="4" borderId="38" xfId="0" applyNumberFormat="1" applyFont="1" applyFill="1" applyBorder="1"/>
    <xf numFmtId="3" fontId="4" fillId="4" borderId="30" xfId="0" applyNumberFormat="1" applyFont="1" applyFill="1" applyBorder="1"/>
    <xf numFmtId="3" fontId="4" fillId="4" borderId="31" xfId="0" applyNumberFormat="1" applyFont="1" applyFill="1" applyBorder="1"/>
    <xf numFmtId="3" fontId="4" fillId="4" borderId="39" xfId="0" applyNumberFormat="1" applyFont="1" applyFill="1" applyBorder="1"/>
    <xf numFmtId="3" fontId="17" fillId="0" borderId="51" xfId="0" applyNumberFormat="1" applyFont="1" applyBorder="1"/>
    <xf numFmtId="0" fontId="26" fillId="0" borderId="52" xfId="0" applyFont="1" applyFill="1" applyBorder="1" applyAlignment="1">
      <alignment horizontal="center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/>
    <xf numFmtId="0" fontId="0" fillId="0" borderId="53" xfId="0" applyBorder="1"/>
    <xf numFmtId="0" fontId="0" fillId="0" borderId="2" xfId="0" applyBorder="1"/>
    <xf numFmtId="0" fontId="25" fillId="6" borderId="54" xfId="0" applyFont="1" applyFill="1" applyBorder="1" applyAlignment="1">
      <alignment horizontal="center"/>
    </xf>
    <xf numFmtId="0" fontId="25" fillId="6" borderId="55" xfId="0" applyFont="1" applyFill="1" applyBorder="1"/>
    <xf numFmtId="0" fontId="25" fillId="6" borderId="56" xfId="0" applyFont="1" applyFill="1" applyBorder="1"/>
    <xf numFmtId="0" fontId="27" fillId="6" borderId="57" xfId="0" applyFont="1" applyFill="1" applyBorder="1"/>
    <xf numFmtId="3" fontId="28" fillId="6" borderId="58" xfId="0" applyNumberFormat="1" applyFont="1" applyFill="1" applyBorder="1" applyAlignment="1">
      <alignment horizontal="right"/>
    </xf>
    <xf numFmtId="3" fontId="28" fillId="6" borderId="56" xfId="0" applyNumberFormat="1" applyFont="1" applyFill="1" applyBorder="1" applyAlignment="1">
      <alignment horizontal="right"/>
    </xf>
    <xf numFmtId="0" fontId="14" fillId="6" borderId="55" xfId="0" applyFont="1" applyFill="1" applyBorder="1"/>
    <xf numFmtId="0" fontId="14" fillId="6" borderId="59" xfId="0" applyFont="1" applyFill="1" applyBorder="1"/>
    <xf numFmtId="0" fontId="14" fillId="6" borderId="57" xfId="0" applyFont="1" applyFill="1" applyBorder="1"/>
    <xf numFmtId="3" fontId="25" fillId="6" borderId="54" xfId="0" applyNumberFormat="1" applyFont="1" applyFill="1" applyBorder="1"/>
    <xf numFmtId="3" fontId="25" fillId="6" borderId="56" xfId="0" applyNumberFormat="1" applyFont="1" applyFill="1" applyBorder="1"/>
    <xf numFmtId="3" fontId="25" fillId="6" borderId="60" xfId="0" applyNumberFormat="1" applyFont="1" applyFill="1" applyBorder="1"/>
    <xf numFmtId="3" fontId="29" fillId="6" borderId="61" xfId="0" applyNumberFormat="1" applyFont="1" applyFill="1" applyBorder="1"/>
    <xf numFmtId="3" fontId="29" fillId="6" borderId="62" xfId="0" applyNumberFormat="1" applyFont="1" applyFill="1" applyBorder="1"/>
    <xf numFmtId="49" fontId="14" fillId="6" borderId="24" xfId="0" applyNumberFormat="1" applyFont="1" applyFill="1" applyBorder="1" applyAlignment="1">
      <alignment horizontal="center"/>
    </xf>
    <xf numFmtId="3" fontId="32" fillId="6" borderId="8" xfId="0" applyNumberFormat="1" applyFont="1" applyFill="1" applyBorder="1" applyAlignment="1"/>
    <xf numFmtId="3" fontId="32" fillId="6" borderId="26" xfId="0" applyNumberFormat="1" applyFont="1" applyFill="1" applyBorder="1" applyAlignment="1"/>
    <xf numFmtId="3" fontId="32" fillId="6" borderId="25" xfId="0" applyNumberFormat="1" applyFont="1" applyFill="1" applyBorder="1" applyAlignment="1"/>
    <xf numFmtId="3" fontId="32" fillId="6" borderId="7" xfId="0" applyNumberFormat="1" applyFont="1" applyFill="1" applyBorder="1" applyAlignment="1"/>
    <xf numFmtId="3" fontId="32" fillId="6" borderId="28" xfId="0" applyNumberFormat="1" applyFont="1" applyFill="1" applyBorder="1" applyAlignment="1"/>
    <xf numFmtId="3" fontId="33" fillId="6" borderId="24" xfId="0" applyNumberFormat="1" applyFont="1" applyFill="1" applyBorder="1" applyAlignment="1"/>
    <xf numFmtId="3" fontId="33" fillId="6" borderId="26" xfId="0" applyNumberFormat="1" applyFont="1" applyFill="1" applyBorder="1" applyAlignment="1"/>
    <xf numFmtId="3" fontId="33" fillId="6" borderId="27" xfId="0" applyNumberFormat="1" applyFont="1" applyFill="1" applyBorder="1" applyAlignment="1"/>
    <xf numFmtId="3" fontId="34" fillId="6" borderId="40" xfId="0" applyNumberFormat="1" applyFont="1" applyFill="1" applyBorder="1"/>
    <xf numFmtId="3" fontId="34" fillId="6" borderId="63" xfId="0" applyNumberFormat="1" applyFont="1" applyFill="1" applyBorder="1"/>
    <xf numFmtId="0" fontId="0" fillId="0" borderId="38" xfId="0" applyFill="1" applyBorder="1"/>
    <xf numFmtId="49" fontId="35" fillId="4" borderId="29" xfId="0" applyNumberFormat="1" applyFont="1" applyFill="1" applyBorder="1"/>
    <xf numFmtId="0" fontId="36" fillId="4" borderId="30" xfId="0" applyFont="1" applyFill="1" applyBorder="1" applyAlignment="1">
      <alignment horizontal="left"/>
    </xf>
    <xf numFmtId="0" fontId="36" fillId="4" borderId="64" xfId="0" applyFont="1" applyFill="1" applyBorder="1" applyAlignment="1">
      <alignment wrapText="1"/>
    </xf>
    <xf numFmtId="0" fontId="4" fillId="4" borderId="31" xfId="0" applyFont="1" applyFill="1" applyBorder="1"/>
    <xf numFmtId="0" fontId="4" fillId="4" borderId="30" xfId="0" applyFont="1" applyFill="1" applyBorder="1"/>
    <xf numFmtId="0" fontId="4" fillId="4" borderId="29" xfId="0" applyFont="1" applyFill="1" applyBorder="1"/>
    <xf numFmtId="0" fontId="4" fillId="4" borderId="37" xfId="0" applyFont="1" applyFill="1" applyBorder="1"/>
    <xf numFmtId="0" fontId="4" fillId="4" borderId="64" xfId="0" applyFont="1" applyFill="1" applyBorder="1"/>
    <xf numFmtId="3" fontId="24" fillId="5" borderId="38" xfId="0" applyNumberFormat="1" applyFont="1" applyFill="1" applyBorder="1"/>
    <xf numFmtId="3" fontId="24" fillId="5" borderId="30" xfId="0" applyNumberFormat="1" applyFont="1" applyFill="1" applyBorder="1"/>
    <xf numFmtId="3" fontId="24" fillId="5" borderId="39" xfId="0" applyNumberFormat="1" applyFont="1" applyFill="1" applyBorder="1"/>
    <xf numFmtId="3" fontId="34" fillId="0" borderId="51" xfId="0" applyNumberFormat="1" applyFont="1" applyBorder="1"/>
    <xf numFmtId="3" fontId="34" fillId="0" borderId="65" xfId="0" applyNumberFormat="1" applyFont="1" applyBorder="1"/>
    <xf numFmtId="0" fontId="0" fillId="2" borderId="53" xfId="0" applyFill="1" applyBorder="1"/>
    <xf numFmtId="0" fontId="11" fillId="3" borderId="22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vertical="center"/>
    </xf>
    <xf numFmtId="0" fontId="11" fillId="3" borderId="19" xfId="0" applyFont="1" applyFill="1" applyBorder="1" applyAlignment="1"/>
    <xf numFmtId="0" fontId="11" fillId="3" borderId="43" xfId="0" applyFont="1" applyFill="1" applyBorder="1" applyAlignment="1"/>
    <xf numFmtId="3" fontId="11" fillId="3" borderId="20" xfId="0" applyNumberFormat="1" applyFont="1" applyFill="1" applyBorder="1" applyAlignment="1">
      <alignment horizontal="right"/>
    </xf>
    <xf numFmtId="3" fontId="11" fillId="3" borderId="21" xfId="0" applyNumberFormat="1" applyFont="1" applyFill="1" applyBorder="1" applyAlignment="1"/>
    <xf numFmtId="3" fontId="11" fillId="3" borderId="19" xfId="0" applyNumberFormat="1" applyFont="1" applyFill="1" applyBorder="1" applyAlignment="1"/>
    <xf numFmtId="3" fontId="11" fillId="3" borderId="4" xfId="0" applyNumberFormat="1" applyFont="1" applyFill="1" applyBorder="1" applyAlignment="1"/>
    <xf numFmtId="3" fontId="11" fillId="3" borderId="66" xfId="0" applyNumberFormat="1" applyFont="1" applyFill="1" applyBorder="1" applyAlignment="1"/>
    <xf numFmtId="3" fontId="11" fillId="3" borderId="20" xfId="0" applyNumberFormat="1" applyFont="1" applyFill="1" applyBorder="1" applyAlignment="1"/>
    <xf numFmtId="3" fontId="19" fillId="3" borderId="67" xfId="0" applyNumberFormat="1" applyFont="1" applyFill="1" applyBorder="1"/>
    <xf numFmtId="16" fontId="18" fillId="2" borderId="25" xfId="0" applyNumberFormat="1" applyFont="1" applyFill="1" applyBorder="1" applyAlignment="1">
      <alignment horizontal="center"/>
    </xf>
    <xf numFmtId="3" fontId="18" fillId="2" borderId="24" xfId="0" applyNumberFormat="1" applyFont="1" applyFill="1" applyBorder="1" applyAlignment="1"/>
    <xf numFmtId="3" fontId="18" fillId="2" borderId="26" xfId="0" applyNumberFormat="1" applyFont="1" applyFill="1" applyBorder="1" applyAlignment="1"/>
    <xf numFmtId="3" fontId="18" fillId="2" borderId="8" xfId="0" applyNumberFormat="1" applyFont="1" applyFill="1" applyBorder="1" applyAlignment="1"/>
    <xf numFmtId="16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3" fontId="18" fillId="2" borderId="45" xfId="0" applyNumberFormat="1" applyFont="1" applyFill="1" applyBorder="1" applyAlignment="1">
      <alignment horizontal="right"/>
    </xf>
    <xf numFmtId="0" fontId="18" fillId="4" borderId="25" xfId="0" applyFont="1" applyFill="1" applyBorder="1" applyAlignment="1">
      <alignment horizontal="center"/>
    </xf>
    <xf numFmtId="0" fontId="4" fillId="0" borderId="27" xfId="0" applyFont="1" applyFill="1" applyBorder="1"/>
    <xf numFmtId="0" fontId="4" fillId="6" borderId="25" xfId="0" applyFont="1" applyFill="1" applyBorder="1" applyAlignment="1">
      <alignment horizontal="center"/>
    </xf>
    <xf numFmtId="3" fontId="37" fillId="0" borderId="11" xfId="0" applyNumberFormat="1" applyFont="1" applyBorder="1"/>
    <xf numFmtId="3" fontId="4" fillId="6" borderId="45" xfId="0" applyNumberFormat="1" applyFont="1" applyFill="1" applyBorder="1" applyAlignment="1">
      <alignment horizontal="right"/>
    </xf>
    <xf numFmtId="14" fontId="4" fillId="0" borderId="25" xfId="0" applyNumberFormat="1" applyFont="1" applyFill="1" applyBorder="1" applyAlignment="1">
      <alignment horizontal="center"/>
    </xf>
    <xf numFmtId="14" fontId="4" fillId="4" borderId="25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48" xfId="0" applyFont="1" applyFill="1" applyBorder="1" applyAlignment="1">
      <alignment wrapText="1"/>
    </xf>
    <xf numFmtId="0" fontId="4" fillId="0" borderId="68" xfId="0" applyFont="1" applyFill="1" applyBorder="1"/>
    <xf numFmtId="3" fontId="17" fillId="0" borderId="15" xfId="0" applyNumberFormat="1" applyFont="1" applyBorder="1"/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3" fontId="11" fillId="3" borderId="69" xfId="0" applyNumberFormat="1" applyFont="1" applyFill="1" applyBorder="1" applyAlignment="1"/>
    <xf numFmtId="3" fontId="11" fillId="3" borderId="70" xfId="0" applyNumberFormat="1" applyFont="1" applyFill="1" applyBorder="1" applyAlignment="1"/>
    <xf numFmtId="3" fontId="11" fillId="3" borderId="71" xfId="0" applyNumberFormat="1" applyFont="1" applyFill="1" applyBorder="1" applyAlignment="1"/>
    <xf numFmtId="3" fontId="19" fillId="3" borderId="61" xfId="0" applyNumberFormat="1" applyFont="1" applyFill="1" applyBorder="1"/>
    <xf numFmtId="3" fontId="19" fillId="3" borderId="72" xfId="0" applyNumberFormat="1" applyFont="1" applyFill="1" applyBorder="1"/>
    <xf numFmtId="0" fontId="18" fillId="2" borderId="26" xfId="0" applyFont="1" applyFill="1" applyBorder="1" applyAlignment="1"/>
    <xf numFmtId="0" fontId="18" fillId="2" borderId="7" xfId="0" applyFont="1" applyFill="1" applyBorder="1" applyAlignment="1"/>
    <xf numFmtId="3" fontId="18" fillId="2" borderId="27" xfId="0" applyNumberFormat="1" applyFont="1" applyFill="1" applyBorder="1" applyAlignment="1"/>
    <xf numFmtId="49" fontId="4" fillId="0" borderId="7" xfId="0" applyNumberFormat="1" applyFont="1" applyFill="1" applyBorder="1"/>
    <xf numFmtId="0" fontId="4" fillId="0" borderId="8" xfId="0" applyFont="1" applyFill="1" applyBorder="1" applyAlignment="1"/>
    <xf numFmtId="3" fontId="4" fillId="4" borderId="26" xfId="0" applyNumberFormat="1" applyFont="1" applyFill="1" applyBorder="1" applyAlignment="1"/>
    <xf numFmtId="0" fontId="4" fillId="0" borderId="8" xfId="0" applyFont="1" applyFill="1" applyBorder="1" applyAlignment="1">
      <alignment horizontal="left" wrapText="1"/>
    </xf>
    <xf numFmtId="3" fontId="4" fillId="5" borderId="26" xfId="0" applyNumberFormat="1" applyFont="1" applyFill="1" applyBorder="1" applyAlignment="1"/>
    <xf numFmtId="0" fontId="18" fillId="6" borderId="25" xfId="0" applyFont="1" applyFill="1" applyBorder="1" applyAlignment="1">
      <alignment horizontal="center"/>
    </xf>
    <xf numFmtId="3" fontId="18" fillId="6" borderId="24" xfId="0" applyNumberFormat="1" applyFont="1" applyFill="1" applyBorder="1" applyAlignment="1">
      <alignment horizontal="right"/>
    </xf>
    <xf numFmtId="3" fontId="18" fillId="6" borderId="26" xfId="0" applyNumberFormat="1" applyFont="1" applyFill="1" applyBorder="1" applyAlignment="1">
      <alignment horizontal="right"/>
    </xf>
    <xf numFmtId="3" fontId="18" fillId="6" borderId="27" xfId="0" applyNumberFormat="1" applyFont="1" applyFill="1" applyBorder="1" applyAlignment="1">
      <alignment horizontal="right"/>
    </xf>
    <xf numFmtId="3" fontId="18" fillId="6" borderId="8" xfId="0" applyNumberFormat="1" applyFont="1" applyFill="1" applyBorder="1" applyAlignment="1">
      <alignment horizontal="right"/>
    </xf>
    <xf numFmtId="3" fontId="18" fillId="6" borderId="24" xfId="0" applyNumberFormat="1" applyFont="1" applyFill="1" applyBorder="1"/>
    <xf numFmtId="3" fontId="18" fillId="6" borderId="26" xfId="0" applyNumberFormat="1" applyFont="1" applyFill="1" applyBorder="1"/>
    <xf numFmtId="3" fontId="18" fillId="6" borderId="27" xfId="0" applyNumberFormat="1" applyFont="1" applyFill="1" applyBorder="1"/>
    <xf numFmtId="3" fontId="13" fillId="6" borderId="40" xfId="0" applyNumberFormat="1" applyFont="1" applyFill="1" applyBorder="1"/>
    <xf numFmtId="3" fontId="13" fillId="6" borderId="11" xfId="0" applyNumberFormat="1" applyFont="1" applyFill="1" applyBorder="1"/>
    <xf numFmtId="3" fontId="4" fillId="4" borderId="26" xfId="0" applyNumberFormat="1" applyFont="1" applyFill="1" applyBorder="1" applyAlignment="1">
      <alignment horizontal="left"/>
    </xf>
    <xf numFmtId="0" fontId="21" fillId="5" borderId="26" xfId="0" applyFont="1" applyFill="1" applyBorder="1" applyAlignment="1">
      <alignment horizontal="left"/>
    </xf>
    <xf numFmtId="3" fontId="4" fillId="5" borderId="27" xfId="0" applyNumberFormat="1" applyFont="1" applyFill="1" applyBorder="1" applyAlignment="1">
      <alignment horizontal="right"/>
    </xf>
    <xf numFmtId="0" fontId="21" fillId="5" borderId="7" xfId="0" applyFont="1" applyFill="1" applyBorder="1" applyAlignment="1">
      <alignment horizontal="left" wrapText="1"/>
    </xf>
    <xf numFmtId="0" fontId="4" fillId="5" borderId="28" xfId="0" applyFont="1" applyFill="1" applyBorder="1" applyAlignment="1">
      <alignment horizontal="left" wrapText="1"/>
    </xf>
    <xf numFmtId="49" fontId="18" fillId="6" borderId="25" xfId="0" applyNumberFormat="1" applyFont="1" applyFill="1" applyBorder="1" applyAlignment="1">
      <alignment horizontal="center"/>
    </xf>
    <xf numFmtId="49" fontId="18" fillId="6" borderId="7" xfId="0" applyNumberFormat="1" applyFont="1" applyFill="1" applyBorder="1" applyAlignment="1">
      <alignment horizontal="left"/>
    </xf>
    <xf numFmtId="0" fontId="18" fillId="6" borderId="8" xfId="0" applyFont="1" applyFill="1" applyBorder="1" applyAlignment="1">
      <alignment horizontal="left"/>
    </xf>
    <xf numFmtId="3" fontId="4" fillId="4" borderId="26" xfId="0" applyNumberFormat="1" applyFont="1" applyFill="1" applyBorder="1" applyAlignment="1"/>
    <xf numFmtId="0" fontId="21" fillId="0" borderId="26" xfId="0" applyFont="1" applyFill="1" applyBorder="1" applyAlignment="1">
      <alignment horizontal="left"/>
    </xf>
    <xf numFmtId="3" fontId="18" fillId="0" borderId="26" xfId="0" applyNumberFormat="1" applyFont="1" applyFill="1" applyBorder="1"/>
    <xf numFmtId="3" fontId="18" fillId="0" borderId="27" xfId="0" applyNumberFormat="1" applyFont="1" applyFill="1" applyBorder="1"/>
    <xf numFmtId="3" fontId="17" fillId="0" borderId="40" xfId="0" applyNumberFormat="1" applyFont="1" applyFill="1" applyBorder="1"/>
    <xf numFmtId="3" fontId="17" fillId="0" borderId="11" xfId="0" applyNumberFormat="1" applyFont="1" applyFill="1" applyBorder="1"/>
    <xf numFmtId="0" fontId="0" fillId="0" borderId="0" xfId="0" applyFill="1"/>
    <xf numFmtId="0" fontId="17" fillId="0" borderId="11" xfId="0" applyFont="1" applyBorder="1"/>
    <xf numFmtId="14" fontId="18" fillId="2" borderId="25" xfId="0" applyNumberFormat="1" applyFont="1" applyFill="1" applyBorder="1" applyAlignment="1">
      <alignment horizontal="center"/>
    </xf>
    <xf numFmtId="3" fontId="37" fillId="2" borderId="40" xfId="0" applyNumberFormat="1" applyFont="1" applyFill="1" applyBorder="1"/>
    <xf numFmtId="0" fontId="37" fillId="2" borderId="11" xfId="0" applyFont="1" applyFill="1" applyBorder="1"/>
    <xf numFmtId="0" fontId="37" fillId="6" borderId="40" xfId="0" applyFont="1" applyFill="1" applyBorder="1"/>
    <xf numFmtId="0" fontId="37" fillId="6" borderId="11" xfId="0" applyFont="1" applyFill="1" applyBorder="1"/>
    <xf numFmtId="3" fontId="4" fillId="0" borderId="50" xfId="0" applyNumberFormat="1" applyFont="1" applyFill="1" applyBorder="1" applyAlignment="1">
      <alignment horizontal="right"/>
    </xf>
    <xf numFmtId="3" fontId="4" fillId="0" borderId="49" xfId="0" applyNumberFormat="1" applyFont="1" applyFill="1" applyBorder="1"/>
    <xf numFmtId="3" fontId="4" fillId="0" borderId="45" xfId="0" applyNumberFormat="1" applyFont="1" applyFill="1" applyBorder="1"/>
    <xf numFmtId="0" fontId="37" fillId="0" borderId="40" xfId="0" applyFont="1" applyBorder="1"/>
    <xf numFmtId="0" fontId="37" fillId="0" borderId="11" xfId="0" applyFont="1" applyBorder="1"/>
    <xf numFmtId="14" fontId="26" fillId="0" borderId="2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3" fontId="14" fillId="2" borderId="46" xfId="0" applyNumberFormat="1" applyFont="1" applyFill="1" applyBorder="1" applyAlignment="1">
      <alignment horizontal="right"/>
    </xf>
    <xf numFmtId="3" fontId="14" fillId="2" borderId="45" xfId="0" applyNumberFormat="1" applyFont="1" applyFill="1" applyBorder="1" applyAlignment="1">
      <alignment horizontal="right"/>
    </xf>
    <xf numFmtId="3" fontId="14" fillId="2" borderId="50" xfId="0" applyNumberFormat="1" applyFont="1" applyFill="1" applyBorder="1" applyAlignment="1">
      <alignment horizontal="right"/>
    </xf>
    <xf numFmtId="3" fontId="18" fillId="2" borderId="46" xfId="0" applyNumberFormat="1" applyFont="1" applyFill="1" applyBorder="1" applyAlignment="1">
      <alignment horizontal="right"/>
    </xf>
    <xf numFmtId="3" fontId="18" fillId="2" borderId="49" xfId="0" applyNumberFormat="1" applyFont="1" applyFill="1" applyBorder="1" applyAlignment="1">
      <alignment horizontal="right"/>
    </xf>
    <xf numFmtId="3" fontId="18" fillId="2" borderId="46" xfId="0" applyNumberFormat="1" applyFont="1" applyFill="1" applyBorder="1"/>
    <xf numFmtId="0" fontId="37" fillId="2" borderId="6" xfId="0" applyFont="1" applyFill="1" applyBorder="1"/>
    <xf numFmtId="0" fontId="37" fillId="2" borderId="15" xfId="0" applyFont="1" applyFill="1" applyBorder="1"/>
    <xf numFmtId="0" fontId="4" fillId="4" borderId="29" xfId="0" applyFont="1" applyFill="1" applyBorder="1" applyAlignment="1">
      <alignment horizontal="center"/>
    </xf>
    <xf numFmtId="49" fontId="4" fillId="4" borderId="73" xfId="0" applyNumberFormat="1" applyFont="1" applyFill="1" applyBorder="1"/>
    <xf numFmtId="0" fontId="4" fillId="4" borderId="73" xfId="0" applyFont="1" applyFill="1" applyBorder="1" applyAlignment="1">
      <alignment horizontal="left"/>
    </xf>
    <xf numFmtId="0" fontId="4" fillId="4" borderId="74" xfId="0" applyFont="1" applyFill="1" applyBorder="1" applyAlignment="1">
      <alignment wrapText="1"/>
    </xf>
    <xf numFmtId="3" fontId="4" fillId="4" borderId="38" xfId="0" applyNumberFormat="1" applyFont="1" applyFill="1" applyBorder="1" applyAlignment="1">
      <alignment horizontal="right"/>
    </xf>
    <xf numFmtId="3" fontId="4" fillId="4" borderId="30" xfId="0" applyNumberFormat="1" applyFont="1" applyFill="1" applyBorder="1" applyAlignment="1">
      <alignment horizontal="right"/>
    </xf>
    <xf numFmtId="3" fontId="4" fillId="4" borderId="39" xfId="0" applyNumberFormat="1" applyFont="1" applyFill="1" applyBorder="1" applyAlignment="1">
      <alignment horizontal="right"/>
    </xf>
    <xf numFmtId="3" fontId="4" fillId="4" borderId="30" xfId="0" applyNumberFormat="1" applyFont="1" applyFill="1" applyBorder="1" applyAlignment="1"/>
    <xf numFmtId="0" fontId="37" fillId="0" borderId="51" xfId="0" applyFont="1" applyBorder="1"/>
    <xf numFmtId="0" fontId="37" fillId="0" borderId="33" xfId="0" applyFont="1" applyBorder="1"/>
    <xf numFmtId="0" fontId="4" fillId="4" borderId="0" xfId="0" applyFont="1" applyFill="1" applyBorder="1" applyAlignment="1">
      <alignment horizontal="center"/>
    </xf>
    <xf numFmtId="49" fontId="4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/>
    <xf numFmtId="0" fontId="37" fillId="0" borderId="0" xfId="0" applyFont="1" applyBorder="1"/>
    <xf numFmtId="0" fontId="39" fillId="2" borderId="58" xfId="0" applyFont="1" applyFill="1" applyBorder="1"/>
    <xf numFmtId="3" fontId="40" fillId="2" borderId="54" xfId="0" applyNumberFormat="1" applyFont="1" applyFill="1" applyBorder="1" applyAlignment="1">
      <alignment horizontal="right"/>
    </xf>
    <xf numFmtId="3" fontId="40" fillId="2" borderId="56" xfId="0" applyNumberFormat="1" applyFont="1" applyFill="1" applyBorder="1" applyAlignment="1">
      <alignment horizontal="right"/>
    </xf>
    <xf numFmtId="3" fontId="40" fillId="2" borderId="60" xfId="0" applyNumberFormat="1" applyFont="1" applyFill="1" applyBorder="1" applyAlignment="1">
      <alignment horizontal="right"/>
    </xf>
    <xf numFmtId="0" fontId="18" fillId="2" borderId="58" xfId="0" applyFont="1" applyFill="1" applyBorder="1"/>
    <xf numFmtId="0" fontId="18" fillId="2" borderId="56" xfId="0" applyFont="1" applyFill="1" applyBorder="1"/>
    <xf numFmtId="3" fontId="20" fillId="2" borderId="56" xfId="0" applyNumberFormat="1" applyFont="1" applyFill="1" applyBorder="1" applyAlignment="1">
      <alignment horizontal="right"/>
    </xf>
    <xf numFmtId="3" fontId="20" fillId="2" borderId="60" xfId="0" applyNumberFormat="1" applyFont="1" applyFill="1" applyBorder="1" applyAlignment="1">
      <alignment horizontal="right"/>
    </xf>
    <xf numFmtId="49" fontId="41" fillId="2" borderId="25" xfId="0" applyNumberFormat="1" applyFont="1" applyFill="1" applyBorder="1" applyAlignment="1">
      <alignment horizontal="center"/>
    </xf>
    <xf numFmtId="3" fontId="42" fillId="2" borderId="24" xfId="0" applyNumberFormat="1" applyFont="1" applyFill="1" applyBorder="1" applyAlignment="1"/>
    <xf numFmtId="3" fontId="42" fillId="2" borderId="26" xfId="0" applyNumberFormat="1" applyFont="1" applyFill="1" applyBorder="1" applyAlignment="1"/>
    <xf numFmtId="3" fontId="42" fillId="2" borderId="27" xfId="0" applyNumberFormat="1" applyFont="1" applyFill="1" applyBorder="1" applyAlignment="1"/>
    <xf numFmtId="3" fontId="28" fillId="2" borderId="8" xfId="0" applyNumberFormat="1" applyFont="1" applyFill="1" applyBorder="1" applyAlignment="1"/>
    <xf numFmtId="3" fontId="28" fillId="2" borderId="26" xfId="0" applyNumberFormat="1" applyFont="1" applyFill="1" applyBorder="1" applyAlignment="1"/>
    <xf numFmtId="3" fontId="20" fillId="2" borderId="26" xfId="0" applyNumberFormat="1" applyFont="1" applyFill="1" applyBorder="1" applyAlignment="1">
      <alignment horizontal="right"/>
    </xf>
    <xf numFmtId="3" fontId="20" fillId="2" borderId="27" xfId="0" applyNumberFormat="1" applyFont="1" applyFill="1" applyBorder="1" applyAlignment="1">
      <alignment horizontal="right"/>
    </xf>
    <xf numFmtId="49" fontId="41" fillId="4" borderId="5" xfId="0" applyNumberFormat="1" applyFont="1" applyFill="1" applyBorder="1" applyAlignment="1">
      <alignment horizontal="center"/>
    </xf>
    <xf numFmtId="3" fontId="42" fillId="4" borderId="46" xfId="0" applyNumberFormat="1" applyFont="1" applyFill="1" applyBorder="1" applyAlignment="1"/>
    <xf numFmtId="3" fontId="42" fillId="4" borderId="45" xfId="0" applyNumberFormat="1" applyFont="1" applyFill="1" applyBorder="1" applyAlignment="1"/>
    <xf numFmtId="3" fontId="42" fillId="4" borderId="50" xfId="0" applyNumberFormat="1" applyFont="1" applyFill="1" applyBorder="1" applyAlignment="1"/>
    <xf numFmtId="3" fontId="28" fillId="4" borderId="49" xfId="0" applyNumberFormat="1" applyFont="1" applyFill="1" applyBorder="1" applyAlignment="1"/>
    <xf numFmtId="3" fontId="28" fillId="4" borderId="45" xfId="0" applyNumberFormat="1" applyFont="1" applyFill="1" applyBorder="1" applyAlignment="1"/>
    <xf numFmtId="3" fontId="20" fillId="4" borderId="45" xfId="0" applyNumberFormat="1" applyFont="1" applyFill="1" applyBorder="1" applyAlignment="1">
      <alignment horizontal="right"/>
    </xf>
    <xf numFmtId="3" fontId="20" fillId="4" borderId="50" xfId="0" applyNumberFormat="1" applyFont="1" applyFill="1" applyBorder="1" applyAlignment="1">
      <alignment horizontal="right"/>
    </xf>
    <xf numFmtId="0" fontId="26" fillId="0" borderId="29" xfId="0" applyNumberFormat="1" applyFont="1" applyFill="1" applyBorder="1" applyAlignment="1">
      <alignment horizontal="center"/>
    </xf>
    <xf numFmtId="49" fontId="36" fillId="0" borderId="30" xfId="0" applyNumberFormat="1" applyFont="1" applyFill="1" applyBorder="1" applyAlignment="1"/>
    <xf numFmtId="3" fontId="36" fillId="0" borderId="30" xfId="0" applyNumberFormat="1" applyFont="1" applyFill="1" applyBorder="1" applyAlignment="1">
      <alignment horizontal="left"/>
    </xf>
    <xf numFmtId="3" fontId="45" fillId="0" borderId="38" xfId="0" applyNumberFormat="1" applyFont="1" applyFill="1" applyBorder="1" applyAlignment="1">
      <alignment horizontal="right"/>
    </xf>
    <xf numFmtId="3" fontId="45" fillId="0" borderId="30" xfId="0" applyNumberFormat="1" applyFont="1" applyFill="1" applyBorder="1" applyAlignment="1">
      <alignment horizontal="right"/>
    </xf>
    <xf numFmtId="3" fontId="45" fillId="0" borderId="39" xfId="0" applyNumberFormat="1" applyFont="1" applyFill="1" applyBorder="1" applyAlignment="1">
      <alignment horizontal="right"/>
    </xf>
    <xf numFmtId="3" fontId="46" fillId="0" borderId="38" xfId="0" applyNumberFormat="1" applyFont="1" applyFill="1" applyBorder="1" applyAlignment="1">
      <alignment horizontal="right"/>
    </xf>
    <xf numFmtId="3" fontId="46" fillId="0" borderId="30" xfId="1" applyNumberFormat="1" applyFont="1" applyFill="1" applyBorder="1" applyAlignment="1">
      <alignment horizontal="right"/>
    </xf>
    <xf numFmtId="3" fontId="46" fillId="0" borderId="39" xfId="1" applyNumberFormat="1" applyFont="1" applyFill="1" applyBorder="1" applyAlignment="1">
      <alignment horizontal="right"/>
    </xf>
    <xf numFmtId="0" fontId="0" fillId="0" borderId="0" xfId="0" applyBorder="1"/>
    <xf numFmtId="0" fontId="26" fillId="0" borderId="9" xfId="0" applyNumberFormat="1" applyFont="1" applyFill="1" applyBorder="1" applyAlignment="1">
      <alignment horizontal="center"/>
    </xf>
    <xf numFmtId="49" fontId="44" fillId="0" borderId="68" xfId="0" applyNumberFormat="1" applyFont="1" applyFill="1" applyBorder="1" applyAlignment="1"/>
    <xf numFmtId="3" fontId="44" fillId="0" borderId="68" xfId="0" applyNumberFormat="1" applyFont="1" applyFill="1" applyBorder="1" applyAlignment="1">
      <alignment horizontal="left"/>
    </xf>
    <xf numFmtId="0" fontId="44" fillId="0" borderId="75" xfId="0" applyFont="1" applyFill="1" applyBorder="1" applyAlignment="1">
      <alignment wrapText="1"/>
    </xf>
    <xf numFmtId="3" fontId="46" fillId="0" borderId="3" xfId="0" applyNumberFormat="1" applyFont="1" applyFill="1" applyBorder="1" applyAlignment="1">
      <alignment horizontal="right"/>
    </xf>
    <xf numFmtId="3" fontId="46" fillId="0" borderId="75" xfId="0" applyNumberFormat="1" applyFont="1" applyFill="1" applyBorder="1" applyAlignment="1">
      <alignment horizontal="right"/>
    </xf>
    <xf numFmtId="3" fontId="46" fillId="0" borderId="76" xfId="0" applyNumberFormat="1" applyFont="1" applyFill="1" applyBorder="1" applyAlignment="1">
      <alignment horizontal="right"/>
    </xf>
    <xf numFmtId="3" fontId="46" fillId="0" borderId="68" xfId="1" applyNumberFormat="1" applyFont="1" applyFill="1" applyBorder="1" applyAlignment="1">
      <alignment horizontal="right"/>
    </xf>
    <xf numFmtId="3" fontId="46" fillId="0" borderId="76" xfId="1" applyNumberFormat="1" applyFont="1" applyFill="1" applyBorder="1" applyAlignment="1">
      <alignment horizontal="right"/>
    </xf>
    <xf numFmtId="0" fontId="25" fillId="6" borderId="55" xfId="0" applyFont="1" applyFill="1" applyBorder="1" applyAlignment="1">
      <alignment horizontal="center"/>
    </xf>
    <xf numFmtId="0" fontId="20" fillId="6" borderId="59" xfId="0" applyFont="1" applyFill="1" applyBorder="1"/>
    <xf numFmtId="3" fontId="28" fillId="6" borderId="54" xfId="0" applyNumberFormat="1" applyFont="1" applyFill="1" applyBorder="1" applyAlignment="1">
      <alignment horizontal="right"/>
    </xf>
    <xf numFmtId="3" fontId="28" fillId="6" borderId="59" xfId="0" applyNumberFormat="1" applyFont="1" applyFill="1" applyBorder="1" applyAlignment="1">
      <alignment horizontal="right"/>
    </xf>
    <xf numFmtId="3" fontId="28" fillId="6" borderId="57" xfId="0" applyNumberFormat="1" applyFont="1" applyFill="1" applyBorder="1" applyAlignment="1">
      <alignment horizontal="right"/>
    </xf>
    <xf numFmtId="0" fontId="18" fillId="6" borderId="54" xfId="0" applyFont="1" applyFill="1" applyBorder="1"/>
    <xf numFmtId="0" fontId="18" fillId="6" borderId="56" xfId="0" applyFont="1" applyFill="1" applyBorder="1"/>
    <xf numFmtId="0" fontId="18" fillId="6" borderId="60" xfId="0" applyFont="1" applyFill="1" applyBorder="1"/>
    <xf numFmtId="3" fontId="20" fillId="6" borderId="54" xfId="0" applyNumberFormat="1" applyFont="1" applyFill="1" applyBorder="1"/>
    <xf numFmtId="3" fontId="20" fillId="6" borderId="56" xfId="0" applyNumberFormat="1" applyFont="1" applyFill="1" applyBorder="1"/>
    <xf numFmtId="3" fontId="20" fillId="6" borderId="60" xfId="0" applyNumberFormat="1" applyFont="1" applyFill="1" applyBorder="1"/>
    <xf numFmtId="3" fontId="47" fillId="6" borderId="61" xfId="0" applyNumberFormat="1" applyFont="1" applyFill="1" applyBorder="1"/>
    <xf numFmtId="3" fontId="47" fillId="6" borderId="72" xfId="0" applyNumberFormat="1" applyFont="1" applyFill="1" applyBorder="1"/>
    <xf numFmtId="0" fontId="48" fillId="6" borderId="25" xfId="0" applyNumberFormat="1" applyFont="1" applyFill="1" applyBorder="1" applyAlignment="1">
      <alignment horizontal="center"/>
    </xf>
    <xf numFmtId="0" fontId="48" fillId="6" borderId="7" xfId="0" applyFont="1" applyFill="1" applyBorder="1" applyAlignment="1"/>
    <xf numFmtId="3" fontId="16" fillId="6" borderId="24" xfId="0" applyNumberFormat="1" applyFont="1" applyFill="1" applyBorder="1" applyAlignment="1"/>
    <xf numFmtId="3" fontId="16" fillId="6" borderId="7" xfId="0" applyNumberFormat="1" applyFont="1" applyFill="1" applyBorder="1" applyAlignment="1"/>
    <xf numFmtId="3" fontId="16" fillId="6" borderId="28" xfId="0" applyNumberFormat="1" applyFont="1" applyFill="1" applyBorder="1" applyAlignment="1"/>
    <xf numFmtId="3" fontId="49" fillId="6" borderId="24" xfId="0" applyNumberFormat="1" applyFont="1" applyFill="1" applyBorder="1" applyAlignment="1"/>
    <xf numFmtId="3" fontId="49" fillId="6" borderId="26" xfId="0" applyNumberFormat="1" applyFont="1" applyFill="1" applyBorder="1" applyAlignment="1"/>
    <xf numFmtId="3" fontId="49" fillId="6" borderId="27" xfId="0" applyNumberFormat="1" applyFont="1" applyFill="1" applyBorder="1" applyAlignment="1"/>
    <xf numFmtId="3" fontId="50" fillId="6" borderId="24" xfId="0" applyNumberFormat="1" applyFont="1" applyFill="1" applyBorder="1" applyAlignment="1"/>
    <xf numFmtId="3" fontId="50" fillId="6" borderId="26" xfId="0" applyNumberFormat="1" applyFont="1" applyFill="1" applyBorder="1" applyAlignment="1"/>
    <xf numFmtId="3" fontId="50" fillId="6" borderId="27" xfId="0" applyNumberFormat="1" applyFont="1" applyFill="1" applyBorder="1" applyAlignment="1"/>
    <xf numFmtId="3" fontId="51" fillId="6" borderId="40" xfId="0" applyNumberFormat="1" applyFont="1" applyFill="1" applyBorder="1"/>
    <xf numFmtId="3" fontId="51" fillId="6" borderId="11" xfId="0" applyNumberFormat="1" applyFont="1" applyFill="1" applyBorder="1"/>
    <xf numFmtId="0" fontId="52" fillId="4" borderId="77" xfId="0" applyFont="1" applyFill="1" applyBorder="1" applyAlignment="1">
      <alignment horizontal="center"/>
    </xf>
    <xf numFmtId="49" fontId="46" fillId="4" borderId="73" xfId="0" applyNumberFormat="1" applyFont="1" applyFill="1" applyBorder="1" applyAlignment="1"/>
    <xf numFmtId="0" fontId="46" fillId="4" borderId="73" xfId="0" applyFont="1" applyFill="1" applyBorder="1" applyAlignment="1">
      <alignment horizontal="left"/>
    </xf>
    <xf numFmtId="0" fontId="46" fillId="4" borderId="74" xfId="0" applyFont="1" applyFill="1" applyBorder="1" applyAlignment="1">
      <alignment wrapText="1"/>
    </xf>
    <xf numFmtId="3" fontId="45" fillId="4" borderId="78" xfId="0" applyNumberFormat="1" applyFont="1" applyFill="1" applyBorder="1" applyAlignment="1">
      <alignment horizontal="right"/>
    </xf>
    <xf numFmtId="3" fontId="45" fillId="4" borderId="74" xfId="0" applyNumberFormat="1" applyFont="1" applyFill="1" applyBorder="1" applyAlignment="1">
      <alignment horizontal="right"/>
    </xf>
    <xf numFmtId="3" fontId="45" fillId="4" borderId="79" xfId="0" applyNumberFormat="1" applyFont="1" applyFill="1" applyBorder="1" applyAlignment="1">
      <alignment horizontal="right"/>
    </xf>
    <xf numFmtId="0" fontId="22" fillId="4" borderId="78" xfId="0" applyFont="1" applyFill="1" applyBorder="1"/>
    <xf numFmtId="0" fontId="22" fillId="4" borderId="73" xfId="0" applyFont="1" applyFill="1" applyBorder="1"/>
    <xf numFmtId="0" fontId="22" fillId="4" borderId="80" xfId="0" applyFont="1" applyFill="1" applyBorder="1"/>
    <xf numFmtId="3" fontId="53" fillId="4" borderId="78" xfId="0" applyNumberFormat="1" applyFont="1" applyFill="1" applyBorder="1"/>
    <xf numFmtId="3" fontId="53" fillId="4" borderId="73" xfId="0" applyNumberFormat="1" applyFont="1" applyFill="1" applyBorder="1"/>
    <xf numFmtId="3" fontId="53" fillId="4" borderId="80" xfId="0" applyNumberFormat="1" applyFont="1" applyFill="1" applyBorder="1"/>
    <xf numFmtId="3" fontId="51" fillId="0" borderId="51" xfId="0" applyNumberFormat="1" applyFont="1" applyBorder="1"/>
    <xf numFmtId="3" fontId="51" fillId="0" borderId="33" xfId="0" applyNumberFormat="1" applyFont="1" applyBorder="1"/>
    <xf numFmtId="0" fontId="25" fillId="6" borderId="59" xfId="0" applyFont="1" applyFill="1" applyBorder="1"/>
    <xf numFmtId="0" fontId="25" fillId="6" borderId="58" xfId="0" applyFont="1" applyFill="1" applyBorder="1"/>
    <xf numFmtId="0" fontId="20" fillId="6" borderId="58" xfId="0" applyFont="1" applyFill="1" applyBorder="1"/>
    <xf numFmtId="3" fontId="28" fillId="6" borderId="60" xfId="0" applyNumberFormat="1" applyFont="1" applyFill="1" applyBorder="1" applyAlignment="1">
      <alignment horizontal="right"/>
    </xf>
    <xf numFmtId="0" fontId="14" fillId="6" borderId="58" xfId="0" applyFont="1" applyFill="1" applyBorder="1"/>
    <xf numFmtId="0" fontId="14" fillId="6" borderId="56" xfId="0" applyFont="1" applyFill="1" applyBorder="1"/>
    <xf numFmtId="165" fontId="54" fillId="6" borderId="25" xfId="0" applyNumberFormat="1" applyFont="1" applyFill="1" applyBorder="1" applyAlignment="1">
      <alignment horizontal="center"/>
    </xf>
    <xf numFmtId="3" fontId="32" fillId="6" borderId="24" xfId="0" applyNumberFormat="1" applyFont="1" applyFill="1" applyBorder="1" applyAlignment="1"/>
    <xf numFmtId="3" fontId="32" fillId="6" borderId="27" xfId="0" applyNumberFormat="1" applyFont="1" applyFill="1" applyBorder="1" applyAlignment="1"/>
    <xf numFmtId="3" fontId="42" fillId="6" borderId="24" xfId="0" applyNumberFormat="1" applyFont="1" applyFill="1" applyBorder="1" applyAlignment="1"/>
    <xf numFmtId="3" fontId="42" fillId="6" borderId="26" xfId="0" applyNumberFormat="1" applyFont="1" applyFill="1" applyBorder="1" applyAlignment="1"/>
    <xf numFmtId="3" fontId="42" fillId="6" borderId="27" xfId="0" applyNumberFormat="1" applyFont="1" applyFill="1" applyBorder="1" applyAlignment="1"/>
    <xf numFmtId="165" fontId="54" fillId="4" borderId="5" xfId="0" applyNumberFormat="1" applyFont="1" applyFill="1" applyBorder="1" applyAlignment="1">
      <alignment horizontal="center"/>
    </xf>
    <xf numFmtId="3" fontId="32" fillId="4" borderId="46" xfId="0" applyNumberFormat="1" applyFont="1" applyFill="1" applyBorder="1" applyAlignment="1"/>
    <xf numFmtId="3" fontId="32" fillId="4" borderId="45" xfId="0" applyNumberFormat="1" applyFont="1" applyFill="1" applyBorder="1" applyAlignment="1"/>
    <xf numFmtId="3" fontId="32" fillId="4" borderId="50" xfId="0" applyNumberFormat="1" applyFont="1" applyFill="1" applyBorder="1" applyAlignment="1"/>
    <xf numFmtId="3" fontId="32" fillId="4" borderId="49" xfId="0" applyNumberFormat="1" applyFont="1" applyFill="1" applyBorder="1" applyAlignment="1"/>
    <xf numFmtId="0" fontId="0" fillId="0" borderId="29" xfId="0" applyFill="1" applyBorder="1"/>
    <xf numFmtId="49" fontId="35" fillId="4" borderId="30" xfId="0" applyNumberFormat="1" applyFont="1" applyFill="1" applyBorder="1"/>
    <xf numFmtId="0" fontId="36" fillId="4" borderId="37" xfId="0" applyFont="1" applyFill="1" applyBorder="1" applyAlignment="1"/>
    <xf numFmtId="0" fontId="4" fillId="4" borderId="38" xfId="0" applyFont="1" applyFill="1" applyBorder="1"/>
    <xf numFmtId="0" fontId="4" fillId="4" borderId="39" xfId="0" applyFont="1" applyFill="1" applyBorder="1"/>
    <xf numFmtId="3" fontId="24" fillId="4" borderId="38" xfId="0" applyNumberFormat="1" applyFont="1" applyFill="1" applyBorder="1"/>
    <xf numFmtId="3" fontId="45" fillId="0" borderId="30" xfId="1" applyNumberFormat="1" applyFont="1" applyFill="1" applyBorder="1" applyAlignment="1">
      <alignment horizontal="right"/>
    </xf>
    <xf numFmtId="0" fontId="36" fillId="0" borderId="37" xfId="0" applyFont="1" applyFill="1" applyBorder="1" applyAlignment="1">
      <alignment wrapText="1"/>
    </xf>
    <xf numFmtId="3" fontId="11" fillId="3" borderId="43" xfId="0" applyNumberFormat="1" applyFont="1" applyFill="1" applyBorder="1" applyAlignment="1"/>
    <xf numFmtId="3" fontId="19" fillId="3" borderId="81" xfId="0" applyNumberFormat="1" applyFont="1" applyFill="1" applyBorder="1"/>
    <xf numFmtId="3" fontId="18" fillId="2" borderId="7" xfId="0" applyNumberFormat="1" applyFont="1" applyFill="1" applyBorder="1" applyAlignment="1"/>
    <xf numFmtId="16" fontId="4" fillId="4" borderId="25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left" wrapText="1"/>
    </xf>
    <xf numFmtId="3" fontId="4" fillId="4" borderId="7" xfId="0" applyNumberFormat="1" applyFont="1" applyFill="1" applyBorder="1" applyAlignment="1"/>
    <xf numFmtId="3" fontId="4" fillId="4" borderId="8" xfId="0" applyNumberFormat="1" applyFont="1" applyFill="1" applyBorder="1" applyAlignment="1"/>
    <xf numFmtId="3" fontId="4" fillId="4" borderId="28" xfId="0" applyNumberFormat="1" applyFont="1" applyFill="1" applyBorder="1" applyAlignment="1"/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wrapText="1"/>
    </xf>
    <xf numFmtId="0" fontId="4" fillId="0" borderId="28" xfId="0" applyFont="1" applyFill="1" applyBorder="1" applyAlignment="1"/>
    <xf numFmtId="3" fontId="4" fillId="0" borderId="26" xfId="0" applyNumberFormat="1" applyFont="1" applyFill="1" applyBorder="1" applyAlignment="1">
      <alignment horizontal="left"/>
    </xf>
    <xf numFmtId="0" fontId="4" fillId="0" borderId="27" xfId="0" applyFont="1" applyFill="1" applyBorder="1" applyAlignment="1">
      <alignment wrapText="1"/>
    </xf>
    <xf numFmtId="0" fontId="4" fillId="6" borderId="28" xfId="0" applyFont="1" applyFill="1" applyBorder="1" applyAlignment="1">
      <alignment horizontal="left"/>
    </xf>
    <xf numFmtId="3" fontId="4" fillId="6" borderId="26" xfId="0" applyNumberFormat="1" applyFont="1" applyFill="1" applyBorder="1"/>
    <xf numFmtId="3" fontId="4" fillId="6" borderId="27" xfId="0" applyNumberFormat="1" applyFont="1" applyFill="1" applyBorder="1"/>
    <xf numFmtId="14" fontId="4" fillId="4" borderId="5" xfId="0" applyNumberFormat="1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82" xfId="0" applyFont="1" applyFill="1" applyBorder="1" applyAlignment="1">
      <alignment horizontal="left"/>
    </xf>
    <xf numFmtId="3" fontId="4" fillId="5" borderId="48" xfId="0" applyNumberFormat="1" applyFont="1" applyFill="1" applyBorder="1" applyAlignment="1">
      <alignment horizontal="right"/>
    </xf>
    <xf numFmtId="3" fontId="4" fillId="5" borderId="45" xfId="0" applyNumberFormat="1" applyFont="1" applyFill="1" applyBorder="1" applyAlignment="1">
      <alignment horizontal="right"/>
    </xf>
    <xf numFmtId="3" fontId="4" fillId="5" borderId="49" xfId="0" applyNumberFormat="1" applyFont="1" applyFill="1" applyBorder="1" applyAlignment="1">
      <alignment horizontal="right"/>
    </xf>
    <xf numFmtId="3" fontId="4" fillId="5" borderId="46" xfId="0" applyNumberFormat="1" applyFont="1" applyFill="1" applyBorder="1" applyAlignment="1">
      <alignment horizontal="right"/>
    </xf>
    <xf numFmtId="3" fontId="4" fillId="4" borderId="45" xfId="0" applyNumberFormat="1" applyFont="1" applyFill="1" applyBorder="1" applyAlignment="1">
      <alignment horizontal="left"/>
    </xf>
    <xf numFmtId="0" fontId="4" fillId="4" borderId="82" xfId="0" applyFont="1" applyFill="1" applyBorder="1" applyAlignment="1">
      <alignment horizontal="left" wrapText="1"/>
    </xf>
    <xf numFmtId="3" fontId="4" fillId="4" borderId="48" xfId="0" applyNumberFormat="1" applyFont="1" applyFill="1" applyBorder="1" applyAlignment="1">
      <alignment horizontal="right"/>
    </xf>
    <xf numFmtId="0" fontId="4" fillId="4" borderId="45" xfId="0" applyFont="1" applyFill="1" applyBorder="1" applyAlignment="1">
      <alignment horizontal="left"/>
    </xf>
    <xf numFmtId="0" fontId="4" fillId="5" borderId="45" xfId="0" applyFont="1" applyFill="1" applyBorder="1" applyAlignment="1">
      <alignment horizontal="left"/>
    </xf>
    <xf numFmtId="0" fontId="4" fillId="5" borderId="82" xfId="0" applyFont="1" applyFill="1" applyBorder="1" applyAlignment="1">
      <alignment horizontal="left" wrapText="1"/>
    </xf>
    <xf numFmtId="14" fontId="4" fillId="0" borderId="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wrapText="1"/>
    </xf>
    <xf numFmtId="0" fontId="4" fillId="0" borderId="82" xfId="0" applyFont="1" applyFill="1" applyBorder="1" applyAlignment="1">
      <alignment horizontal="left" wrapText="1"/>
    </xf>
    <xf numFmtId="0" fontId="4" fillId="0" borderId="82" xfId="0" applyFont="1" applyFill="1" applyBorder="1" applyAlignment="1">
      <alignment horizontal="left"/>
    </xf>
    <xf numFmtId="3" fontId="4" fillId="0" borderId="48" xfId="0" applyNumberFormat="1" applyFont="1" applyFill="1" applyBorder="1" applyAlignment="1">
      <alignment horizontal="right"/>
    </xf>
    <xf numFmtId="14" fontId="4" fillId="6" borderId="5" xfId="0" applyNumberFormat="1" applyFont="1" applyFill="1" applyBorder="1" applyAlignment="1">
      <alignment horizontal="center"/>
    </xf>
    <xf numFmtId="49" fontId="24" fillId="6" borderId="48" xfId="0" applyNumberFormat="1" applyFont="1" applyFill="1" applyBorder="1" applyAlignment="1">
      <alignment horizontal="left"/>
    </xf>
    <xf numFmtId="0" fontId="4" fillId="6" borderId="45" xfId="0" applyFont="1" applyFill="1" applyBorder="1" applyAlignment="1">
      <alignment horizontal="right"/>
    </xf>
    <xf numFmtId="0" fontId="4" fillId="6" borderId="82" xfId="0" applyFont="1" applyFill="1" applyBorder="1" applyAlignment="1">
      <alignment horizontal="left"/>
    </xf>
    <xf numFmtId="3" fontId="4" fillId="6" borderId="48" xfId="0" applyNumberFormat="1" applyFont="1" applyFill="1" applyBorder="1" applyAlignment="1">
      <alignment horizontal="right"/>
    </xf>
    <xf numFmtId="3" fontId="4" fillId="6" borderId="49" xfId="0" applyNumberFormat="1" applyFont="1" applyFill="1" applyBorder="1" applyAlignment="1">
      <alignment horizontal="right"/>
    </xf>
    <xf numFmtId="3" fontId="4" fillId="6" borderId="46" xfId="0" applyNumberFormat="1" applyFont="1" applyFill="1" applyBorder="1" applyAlignment="1">
      <alignment horizontal="right"/>
    </xf>
    <xf numFmtId="3" fontId="4" fillId="6" borderId="46" xfId="0" applyNumberFormat="1" applyFont="1" applyFill="1" applyBorder="1"/>
    <xf numFmtId="49" fontId="4" fillId="0" borderId="45" xfId="0" applyNumberFormat="1" applyFont="1" applyFill="1" applyBorder="1" applyAlignment="1"/>
    <xf numFmtId="3" fontId="4" fillId="0" borderId="46" xfId="0" applyNumberFormat="1" applyFont="1" applyBorder="1"/>
    <xf numFmtId="3" fontId="14" fillId="2" borderId="25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4" fillId="6" borderId="28" xfId="0" applyFont="1" applyFill="1" applyBorder="1" applyAlignment="1">
      <alignment horizontal="left" wrapText="1"/>
    </xf>
    <xf numFmtId="3" fontId="4" fillId="6" borderId="25" xfId="0" applyNumberFormat="1" applyFont="1" applyFill="1" applyBorder="1" applyAlignment="1">
      <alignment horizontal="right"/>
    </xf>
    <xf numFmtId="3" fontId="4" fillId="6" borderId="11" xfId="0" applyNumberFormat="1" applyFont="1" applyFill="1" applyBorder="1" applyAlignment="1">
      <alignment horizontal="right"/>
    </xf>
    <xf numFmtId="0" fontId="26" fillId="0" borderId="25" xfId="0" applyFont="1" applyFill="1" applyBorder="1" applyAlignment="1">
      <alignment horizontal="center"/>
    </xf>
    <xf numFmtId="3" fontId="4" fillId="0" borderId="26" xfId="0" applyNumberFormat="1" applyFont="1" applyFill="1" applyBorder="1"/>
    <xf numFmtId="49" fontId="4" fillId="0" borderId="48" xfId="0" applyNumberFormat="1" applyFont="1" applyFill="1" applyBorder="1"/>
    <xf numFmtId="0" fontId="4" fillId="0" borderId="82" xfId="0" applyFont="1" applyFill="1" applyBorder="1"/>
    <xf numFmtId="3" fontId="4" fillId="0" borderId="46" xfId="0" applyNumberFormat="1" applyFont="1" applyFill="1" applyBorder="1"/>
    <xf numFmtId="3" fontId="4" fillId="4" borderId="45" xfId="0" applyNumberFormat="1" applyFont="1" applyFill="1" applyBorder="1" applyAlignment="1"/>
    <xf numFmtId="3" fontId="4" fillId="4" borderId="82" xfId="0" applyNumberFormat="1" applyFont="1" applyFill="1" applyBorder="1" applyAlignment="1"/>
    <xf numFmtId="0" fontId="36" fillId="4" borderId="37" xfId="0" applyFont="1" applyFill="1" applyBorder="1" applyAlignment="1">
      <alignment wrapText="1"/>
    </xf>
    <xf numFmtId="49" fontId="4" fillId="0" borderId="49" xfId="0" applyNumberFormat="1" applyFont="1" applyFill="1" applyBorder="1"/>
    <xf numFmtId="3" fontId="11" fillId="3" borderId="24" xfId="0" applyNumberFormat="1" applyFont="1" applyFill="1" applyBorder="1" applyAlignment="1">
      <alignment horizontal="right"/>
    </xf>
    <xf numFmtId="3" fontId="11" fillId="3" borderId="19" xfId="0" applyNumberFormat="1" applyFont="1" applyFill="1" applyBorder="1" applyAlignment="1">
      <alignment horizontal="right"/>
    </xf>
    <xf numFmtId="3" fontId="56" fillId="3" borderId="21" xfId="0" applyNumberFormat="1" applyFont="1" applyFill="1" applyBorder="1" applyAlignment="1"/>
    <xf numFmtId="3" fontId="56" fillId="3" borderId="19" xfId="0" applyNumberFormat="1" applyFont="1" applyFill="1" applyBorder="1" applyAlignment="1"/>
    <xf numFmtId="3" fontId="56" fillId="3" borderId="20" xfId="0" applyNumberFormat="1" applyFont="1" applyFill="1" applyBorder="1" applyAlignment="1"/>
    <xf numFmtId="3" fontId="19" fillId="3" borderId="83" xfId="0" applyNumberFormat="1" applyFont="1" applyFill="1" applyBorder="1"/>
    <xf numFmtId="16" fontId="16" fillId="0" borderId="25" xfId="0" applyNumberFormat="1" applyFont="1" applyFill="1" applyBorder="1" applyAlignment="1">
      <alignment horizontal="center"/>
    </xf>
    <xf numFmtId="49" fontId="45" fillId="0" borderId="7" xfId="0" applyNumberFormat="1" applyFont="1" applyFill="1" applyBorder="1" applyAlignment="1"/>
    <xf numFmtId="3" fontId="58" fillId="0" borderId="26" xfId="0" applyNumberFormat="1" applyFont="1" applyFill="1" applyBorder="1" applyAlignment="1">
      <alignment horizontal="left" wrapText="1"/>
    </xf>
    <xf numFmtId="0" fontId="45" fillId="0" borderId="7" xfId="0" applyFont="1" applyFill="1" applyBorder="1" applyAlignment="1">
      <alignment wrapText="1"/>
    </xf>
    <xf numFmtId="3" fontId="45" fillId="0" borderId="24" xfId="1" applyNumberFormat="1" applyFont="1" applyFill="1" applyBorder="1" applyAlignment="1">
      <alignment horizontal="right"/>
    </xf>
    <xf numFmtId="3" fontId="45" fillId="0" borderId="26" xfId="1" applyNumberFormat="1" applyFont="1" applyFill="1" applyBorder="1" applyAlignment="1">
      <alignment horizontal="right"/>
    </xf>
    <xf numFmtId="3" fontId="45" fillId="0" borderId="27" xfId="1" applyNumberFormat="1" applyFont="1" applyFill="1" applyBorder="1" applyAlignment="1">
      <alignment horizontal="right"/>
    </xf>
    <xf numFmtId="3" fontId="45" fillId="0" borderId="24" xfId="0" applyNumberFormat="1" applyFont="1" applyFill="1" applyBorder="1" applyAlignment="1">
      <alignment horizontal="right"/>
    </xf>
    <xf numFmtId="3" fontId="45" fillId="0" borderId="26" xfId="0" applyNumberFormat="1" applyFont="1" applyFill="1" applyBorder="1" applyAlignment="1">
      <alignment horizontal="right"/>
    </xf>
    <xf numFmtId="3" fontId="45" fillId="0" borderId="27" xfId="0" applyNumberFormat="1" applyFont="1" applyFill="1" applyBorder="1" applyAlignment="1">
      <alignment horizontal="right"/>
    </xf>
    <xf numFmtId="0" fontId="45" fillId="0" borderId="26" xfId="0" applyFont="1" applyFill="1" applyBorder="1" applyAlignment="1">
      <alignment horizontal="left"/>
    </xf>
    <xf numFmtId="0" fontId="45" fillId="0" borderId="7" xfId="0" applyFont="1" applyFill="1" applyBorder="1" applyAlignment="1"/>
    <xf numFmtId="3" fontId="45" fillId="4" borderId="24" xfId="0" applyNumberFormat="1" applyFont="1" applyFill="1" applyBorder="1" applyAlignment="1">
      <alignment horizontal="right"/>
    </xf>
    <xf numFmtId="3" fontId="45" fillId="4" borderId="26" xfId="0" applyNumberFormat="1" applyFont="1" applyFill="1" applyBorder="1" applyAlignment="1">
      <alignment horizontal="right"/>
    </xf>
    <xf numFmtId="3" fontId="45" fillId="4" borderId="27" xfId="0" applyNumberFormat="1" applyFont="1" applyFill="1" applyBorder="1" applyAlignment="1">
      <alignment horizontal="right"/>
    </xf>
    <xf numFmtId="49" fontId="45" fillId="0" borderId="26" xfId="0" applyNumberFormat="1" applyFont="1" applyFill="1" applyBorder="1" applyAlignment="1">
      <alignment horizontal="left" wrapText="1"/>
    </xf>
    <xf numFmtId="3" fontId="57" fillId="2" borderId="24" xfId="0" applyNumberFormat="1" applyFont="1" applyFill="1" applyBorder="1" applyAlignment="1">
      <alignment horizontal="right"/>
    </xf>
    <xf numFmtId="3" fontId="57" fillId="2" borderId="26" xfId="0" applyNumberFormat="1" applyFont="1" applyFill="1" applyBorder="1" applyAlignment="1">
      <alignment horizontal="right"/>
    </xf>
    <xf numFmtId="3" fontId="57" fillId="2" borderId="27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center"/>
    </xf>
    <xf numFmtId="49" fontId="45" fillId="4" borderId="7" xfId="0" applyNumberFormat="1" applyFont="1" applyFill="1" applyBorder="1" applyAlignment="1"/>
    <xf numFmtId="3" fontId="16" fillId="4" borderId="24" xfId="0" applyNumberFormat="1" applyFont="1" applyFill="1" applyBorder="1" applyAlignment="1">
      <alignment horizontal="right"/>
    </xf>
    <xf numFmtId="3" fontId="16" fillId="4" borderId="26" xfId="0" applyNumberFormat="1" applyFont="1" applyFill="1" applyBorder="1" applyAlignment="1">
      <alignment horizontal="right"/>
    </xf>
    <xf numFmtId="3" fontId="16" fillId="4" borderId="27" xfId="0" applyNumberFormat="1" applyFont="1" applyFill="1" applyBorder="1" applyAlignment="1">
      <alignment horizontal="right"/>
    </xf>
    <xf numFmtId="3" fontId="45" fillId="4" borderId="26" xfId="1" applyNumberFormat="1" applyFont="1" applyFill="1" applyBorder="1" applyAlignment="1">
      <alignment horizontal="right"/>
    </xf>
    <xf numFmtId="3" fontId="45" fillId="4" borderId="27" xfId="1" applyNumberFormat="1" applyFont="1" applyFill="1" applyBorder="1" applyAlignment="1">
      <alignment horizontal="right"/>
    </xf>
    <xf numFmtId="3" fontId="17" fillId="7" borderId="25" xfId="0" applyNumberFormat="1" applyFont="1" applyFill="1" applyBorder="1"/>
    <xf numFmtId="49" fontId="16" fillId="4" borderId="25" xfId="0" applyNumberFormat="1" applyFont="1" applyFill="1" applyBorder="1" applyAlignment="1">
      <alignment horizontal="center"/>
    </xf>
    <xf numFmtId="0" fontId="17" fillId="4" borderId="7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49" fontId="45" fillId="0" borderId="45" xfId="0" applyNumberFormat="1" applyFont="1" applyFill="1" applyBorder="1" applyAlignment="1"/>
    <xf numFmtId="3" fontId="45" fillId="0" borderId="45" xfId="0" applyNumberFormat="1" applyFont="1" applyFill="1" applyBorder="1" applyAlignment="1">
      <alignment horizontal="right"/>
    </xf>
    <xf numFmtId="3" fontId="45" fillId="0" borderId="50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3" fontId="45" fillId="0" borderId="46" xfId="0" applyNumberFormat="1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49" fontId="45" fillId="0" borderId="48" xfId="0" applyNumberFormat="1" applyFont="1" applyFill="1" applyBorder="1" applyAlignment="1"/>
    <xf numFmtId="0" fontId="4" fillId="0" borderId="48" xfId="0" applyFont="1" applyFill="1" applyBorder="1" applyAlignment="1">
      <alignment horizontal="left" wrapText="1"/>
    </xf>
    <xf numFmtId="3" fontId="16" fillId="0" borderId="24" xfId="0" applyNumberFormat="1" applyFont="1" applyFill="1" applyBorder="1" applyAlignment="1">
      <alignment horizontal="right"/>
    </xf>
    <xf numFmtId="3" fontId="16" fillId="0" borderId="45" xfId="0" applyNumberFormat="1" applyFont="1" applyFill="1" applyBorder="1" applyAlignment="1">
      <alignment horizontal="right"/>
    </xf>
    <xf numFmtId="3" fontId="16" fillId="0" borderId="50" xfId="0" applyNumberFormat="1" applyFont="1" applyFill="1" applyBorder="1" applyAlignment="1">
      <alignment horizontal="right"/>
    </xf>
    <xf numFmtId="3" fontId="16" fillId="0" borderId="46" xfId="0" applyNumberFormat="1" applyFont="1" applyFill="1" applyBorder="1" applyAlignment="1">
      <alignment horizontal="right"/>
    </xf>
    <xf numFmtId="3" fontId="16" fillId="0" borderId="26" xfId="0" applyNumberFormat="1" applyFont="1" applyFill="1" applyBorder="1" applyAlignment="1">
      <alignment horizontal="right"/>
    </xf>
    <xf numFmtId="3" fontId="16" fillId="0" borderId="27" xfId="0" applyNumberFormat="1" applyFont="1" applyFill="1" applyBorder="1" applyAlignment="1">
      <alignment horizontal="right"/>
    </xf>
    <xf numFmtId="3" fontId="59" fillId="2" borderId="24" xfId="0" applyNumberFormat="1" applyFont="1" applyFill="1" applyBorder="1" applyAlignment="1">
      <alignment horizontal="right"/>
    </xf>
    <xf numFmtId="3" fontId="59" fillId="2" borderId="26" xfId="0" applyNumberFormat="1" applyFont="1" applyFill="1" applyBorder="1" applyAlignment="1">
      <alignment horizontal="right"/>
    </xf>
    <xf numFmtId="3" fontId="59" fillId="2" borderId="27" xfId="0" applyNumberFormat="1" applyFont="1" applyFill="1" applyBorder="1" applyAlignment="1">
      <alignment horizontal="right"/>
    </xf>
    <xf numFmtId="3" fontId="18" fillId="4" borderId="22" xfId="0" applyNumberFormat="1" applyFont="1" applyFill="1" applyBorder="1" applyAlignment="1">
      <alignment horizontal="center"/>
    </xf>
    <xf numFmtId="49" fontId="4" fillId="5" borderId="43" xfId="0" applyNumberFormat="1" applyFont="1" applyFill="1" applyBorder="1" applyAlignment="1">
      <alignment horizontal="left"/>
    </xf>
    <xf numFmtId="49" fontId="4" fillId="5" borderId="26" xfId="0" applyNumberFormat="1" applyFont="1" applyFill="1" applyBorder="1" applyAlignment="1">
      <alignment horizontal="left"/>
    </xf>
    <xf numFmtId="49" fontId="4" fillId="5" borderId="4" xfId="0" applyNumberFormat="1" applyFont="1" applyFill="1" applyBorder="1" applyAlignment="1">
      <alignment horizontal="left" wrapText="1"/>
    </xf>
    <xf numFmtId="3" fontId="16" fillId="5" borderId="24" xfId="0" applyNumberFormat="1" applyFont="1" applyFill="1" applyBorder="1" applyAlignment="1">
      <alignment horizontal="right"/>
    </xf>
    <xf numFmtId="3" fontId="16" fillId="5" borderId="26" xfId="0" applyNumberFormat="1" applyFont="1" applyFill="1" applyBorder="1" applyAlignment="1">
      <alignment horizontal="right"/>
    </xf>
    <xf numFmtId="3" fontId="16" fillId="5" borderId="27" xfId="0" applyNumberFormat="1" applyFont="1" applyFill="1" applyBorder="1" applyAlignment="1">
      <alignment horizontal="right"/>
    </xf>
    <xf numFmtId="3" fontId="45" fillId="5" borderId="26" xfId="1" applyNumberFormat="1" applyFont="1" applyFill="1" applyBorder="1" applyAlignment="1">
      <alignment horizontal="right"/>
    </xf>
    <xf numFmtId="3" fontId="45" fillId="5" borderId="27" xfId="1" applyNumberFormat="1" applyFont="1" applyFill="1" applyBorder="1" applyAlignment="1">
      <alignment horizontal="right"/>
    </xf>
    <xf numFmtId="49" fontId="4" fillId="4" borderId="43" xfId="0" applyNumberFormat="1" applyFont="1" applyFill="1" applyBorder="1" applyAlignment="1">
      <alignment horizontal="left"/>
    </xf>
    <xf numFmtId="3" fontId="4" fillId="0" borderId="27" xfId="0" applyNumberFormat="1" applyFont="1" applyFill="1" applyBorder="1" applyAlignment="1"/>
    <xf numFmtId="49" fontId="4" fillId="0" borderId="43" xfId="0" applyNumberFormat="1" applyFont="1" applyFill="1" applyBorder="1" applyAlignment="1"/>
    <xf numFmtId="3" fontId="18" fillId="2" borderId="24" xfId="0" applyNumberFormat="1" applyFont="1" applyFill="1" applyBorder="1" applyAlignment="1">
      <alignment horizontal="center"/>
    </xf>
    <xf numFmtId="3" fontId="18" fillId="2" borderId="26" xfId="0" applyNumberFormat="1" applyFont="1" applyFill="1" applyBorder="1" applyAlignment="1">
      <alignment horizontal="center"/>
    </xf>
    <xf numFmtId="3" fontId="18" fillId="2" borderId="27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6" borderId="26" xfId="0" applyNumberFormat="1" applyFont="1" applyFill="1" applyBorder="1" applyAlignment="1">
      <alignment horizontal="center"/>
    </xf>
    <xf numFmtId="3" fontId="4" fillId="6" borderId="27" xfId="0" applyNumberFormat="1" applyFont="1" applyFill="1" applyBorder="1" applyAlignment="1">
      <alignment horizontal="center"/>
    </xf>
    <xf numFmtId="14" fontId="26" fillId="0" borderId="5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left"/>
    </xf>
    <xf numFmtId="3" fontId="4" fillId="0" borderId="4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17" fillId="0" borderId="25" xfId="0" applyNumberFormat="1" applyFont="1" applyFill="1" applyBorder="1"/>
    <xf numFmtId="3" fontId="17" fillId="0" borderId="5" xfId="0" applyNumberFormat="1" applyFont="1" applyBorder="1"/>
    <xf numFmtId="14" fontId="26" fillId="0" borderId="29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left" wrapText="1"/>
    </xf>
    <xf numFmtId="3" fontId="4" fillId="0" borderId="38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0" borderId="78" xfId="0" applyNumberFormat="1" applyFont="1" applyFill="1" applyBorder="1" applyAlignment="1">
      <alignment horizontal="center"/>
    </xf>
    <xf numFmtId="3" fontId="45" fillId="0" borderId="73" xfId="1" applyNumberFormat="1" applyFont="1" applyFill="1" applyBorder="1" applyAlignment="1">
      <alignment horizontal="right"/>
    </xf>
    <xf numFmtId="3" fontId="45" fillId="0" borderId="80" xfId="1" applyNumberFormat="1" applyFont="1" applyFill="1" applyBorder="1" applyAlignment="1">
      <alignment horizontal="right"/>
    </xf>
    <xf numFmtId="0" fontId="0" fillId="0" borderId="52" xfId="0" applyBorder="1"/>
    <xf numFmtId="0" fontId="4" fillId="0" borderId="0" xfId="0" applyFont="1" applyBorder="1"/>
    <xf numFmtId="4" fontId="17" fillId="0" borderId="9" xfId="0" applyNumberFormat="1" applyFont="1" applyBorder="1"/>
    <xf numFmtId="4" fontId="17" fillId="0" borderId="84" xfId="0" applyNumberFormat="1" applyFont="1" applyBorder="1"/>
    <xf numFmtId="3" fontId="13" fillId="2" borderId="61" xfId="0" applyNumberFormat="1" applyFont="1" applyFill="1" applyBorder="1"/>
    <xf numFmtId="3" fontId="13" fillId="2" borderId="72" xfId="0" applyNumberFormat="1" applyFont="1" applyFill="1" applyBorder="1"/>
    <xf numFmtId="3" fontId="15" fillId="2" borderId="40" xfId="0" applyNumberFormat="1" applyFont="1" applyFill="1" applyBorder="1"/>
    <xf numFmtId="3" fontId="15" fillId="2" borderId="11" xfId="0" applyNumberFormat="1" applyFont="1" applyFill="1" applyBorder="1"/>
    <xf numFmtId="3" fontId="46" fillId="0" borderId="30" xfId="0" applyNumberFormat="1" applyFont="1" applyFill="1" applyBorder="1" applyAlignment="1">
      <alignment horizontal="right"/>
    </xf>
    <xf numFmtId="3" fontId="46" fillId="0" borderId="39" xfId="0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27" fillId="6" borderId="58" xfId="0" applyFont="1" applyFill="1" applyBorder="1"/>
    <xf numFmtId="3" fontId="60" fillId="6" borderId="61" xfId="0" applyNumberFormat="1" applyFont="1" applyFill="1" applyBorder="1"/>
    <xf numFmtId="3" fontId="60" fillId="6" borderId="85" xfId="0" applyNumberFormat="1" applyFont="1" applyFill="1" applyBorder="1"/>
    <xf numFmtId="14" fontId="54" fillId="6" borderId="25" xfId="0" applyNumberFormat="1" applyFont="1" applyFill="1" applyBorder="1" applyAlignment="1">
      <alignment horizontal="center"/>
    </xf>
    <xf numFmtId="3" fontId="61" fillId="6" borderId="40" xfId="0" applyNumberFormat="1" applyFont="1" applyFill="1" applyBorder="1"/>
    <xf numFmtId="3" fontId="61" fillId="6" borderId="86" xfId="0" applyNumberFormat="1" applyFont="1" applyFill="1" applyBorder="1"/>
    <xf numFmtId="3" fontId="61" fillId="0" borderId="51" xfId="0" applyNumberFormat="1" applyFont="1" applyBorder="1"/>
    <xf numFmtId="3" fontId="61" fillId="0" borderId="87" xfId="0" applyNumberFormat="1" applyFont="1" applyBorder="1"/>
    <xf numFmtId="16" fontId="18" fillId="2" borderId="22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3" fontId="4" fillId="0" borderId="27" xfId="0" applyNumberFormat="1" applyFont="1" applyFill="1" applyBorder="1"/>
    <xf numFmtId="3" fontId="18" fillId="4" borderId="25" xfId="0" applyNumberFormat="1" applyFont="1" applyFill="1" applyBorder="1" applyAlignment="1">
      <alignment horizontal="center"/>
    </xf>
    <xf numFmtId="0" fontId="57" fillId="2" borderId="25" xfId="0" applyFont="1" applyFill="1" applyBorder="1" applyAlignment="1">
      <alignment horizontal="center"/>
    </xf>
    <xf numFmtId="3" fontId="59" fillId="2" borderId="24" xfId="0" applyNumberFormat="1" applyFont="1" applyFill="1" applyBorder="1"/>
    <xf numFmtId="49" fontId="4" fillId="6" borderId="26" xfId="0" applyNumberFormat="1" applyFont="1" applyFill="1" applyBorder="1" applyAlignment="1">
      <alignment horizontal="left"/>
    </xf>
    <xf numFmtId="3" fontId="14" fillId="6" borderId="24" xfId="0" applyNumberFormat="1" applyFont="1" applyFill="1" applyBorder="1" applyAlignment="1">
      <alignment horizontal="right"/>
    </xf>
    <xf numFmtId="3" fontId="14" fillId="6" borderId="26" xfId="0" applyNumberFormat="1" applyFont="1" applyFill="1" applyBorder="1" applyAlignment="1">
      <alignment horizontal="right"/>
    </xf>
    <xf numFmtId="3" fontId="14" fillId="6" borderId="27" xfId="0" applyNumberFormat="1" applyFont="1" applyFill="1" applyBorder="1" applyAlignment="1">
      <alignment horizontal="right"/>
    </xf>
    <xf numFmtId="3" fontId="15" fillId="6" borderId="25" xfId="0" applyNumberFormat="1" applyFont="1" applyFill="1" applyBorder="1"/>
    <xf numFmtId="3" fontId="15" fillId="6" borderId="11" xfId="0" applyNumberFormat="1" applyFont="1" applyFill="1" applyBorder="1"/>
    <xf numFmtId="0" fontId="16" fillId="0" borderId="25" xfId="0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left"/>
    </xf>
    <xf numFmtId="3" fontId="45" fillId="4" borderId="24" xfId="0" applyNumberFormat="1" applyFont="1" applyFill="1" applyBorder="1"/>
    <xf numFmtId="49" fontId="4" fillId="0" borderId="26" xfId="0" applyNumberFormat="1" applyFont="1" applyBorder="1"/>
    <xf numFmtId="3" fontId="4" fillId="0" borderId="24" xfId="0" applyNumberFormat="1" applyFont="1" applyBorder="1"/>
    <xf numFmtId="3" fontId="45" fillId="0" borderId="24" xfId="0" applyNumberFormat="1" applyFont="1" applyFill="1" applyBorder="1"/>
    <xf numFmtId="0" fontId="16" fillId="0" borderId="29" xfId="0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3" fontId="45" fillId="0" borderId="38" xfId="0" applyNumberFormat="1" applyFont="1" applyFill="1" applyBorder="1"/>
    <xf numFmtId="0" fontId="62" fillId="0" borderId="0" xfId="0" applyFont="1"/>
    <xf numFmtId="3" fontId="45" fillId="0" borderId="0" xfId="0" applyNumberFormat="1" applyFont="1" applyFill="1" applyBorder="1" applyAlignment="1">
      <alignment horizontal="right"/>
    </xf>
    <xf numFmtId="4" fontId="21" fillId="0" borderId="0" xfId="0" applyNumberFormat="1" applyFont="1"/>
    <xf numFmtId="0" fontId="21" fillId="0" borderId="0" xfId="0" applyFont="1"/>
    <xf numFmtId="0" fontId="63" fillId="0" borderId="0" xfId="0" applyFont="1"/>
    <xf numFmtId="3" fontId="63" fillId="0" borderId="0" xfId="0" applyNumberFormat="1" applyFont="1"/>
    <xf numFmtId="4" fontId="21" fillId="0" borderId="0" xfId="0" applyNumberFormat="1" applyFont="1" applyAlignment="1">
      <alignment wrapText="1"/>
    </xf>
    <xf numFmtId="4" fontId="64" fillId="0" borderId="0" xfId="0" applyNumberFormat="1" applyFont="1"/>
    <xf numFmtId="0" fontId="64" fillId="0" borderId="0" xfId="0" applyFont="1"/>
    <xf numFmtId="49" fontId="21" fillId="0" borderId="0" xfId="0" applyNumberFormat="1" applyFont="1" applyAlignment="1">
      <alignment horizontal="right"/>
    </xf>
    <xf numFmtId="3" fontId="65" fillId="3" borderId="24" xfId="0" applyNumberFormat="1" applyFont="1" applyFill="1" applyBorder="1" applyAlignment="1"/>
    <xf numFmtId="3" fontId="65" fillId="3" borderId="66" xfId="0" applyNumberFormat="1" applyFont="1" applyFill="1" applyBorder="1" applyAlignment="1"/>
    <xf numFmtId="3" fontId="65" fillId="3" borderId="27" xfId="0" applyNumberFormat="1" applyFont="1" applyFill="1" applyBorder="1" applyAlignment="1"/>
    <xf numFmtId="3" fontId="65" fillId="3" borderId="8" xfId="0" applyNumberFormat="1" applyFont="1" applyFill="1" applyBorder="1" applyAlignment="1"/>
    <xf numFmtId="3" fontId="19" fillId="3" borderId="25" xfId="0" applyNumberFormat="1" applyFont="1" applyFill="1" applyBorder="1"/>
    <xf numFmtId="3" fontId="19" fillId="3" borderId="11" xfId="0" applyNumberFormat="1" applyFont="1" applyFill="1" applyBorder="1"/>
    <xf numFmtId="3" fontId="59" fillId="2" borderId="8" xfId="0" applyNumberFormat="1" applyFont="1" applyFill="1" applyBorder="1" applyAlignment="1">
      <alignment horizontal="right"/>
    </xf>
    <xf numFmtId="16" fontId="23" fillId="0" borderId="25" xfId="0" applyNumberFormat="1" applyFont="1" applyFill="1" applyBorder="1" applyAlignment="1">
      <alignment horizontal="center"/>
    </xf>
    <xf numFmtId="49" fontId="45" fillId="0" borderId="26" xfId="0" applyNumberFormat="1" applyFont="1" applyFill="1" applyBorder="1" applyAlignment="1"/>
    <xf numFmtId="3" fontId="45" fillId="0" borderId="8" xfId="0" applyNumberFormat="1" applyFont="1" applyFill="1" applyBorder="1" applyAlignment="1">
      <alignment horizontal="right"/>
    </xf>
    <xf numFmtId="49" fontId="57" fillId="2" borderId="25" xfId="0" applyNumberFormat="1" applyFont="1" applyFill="1" applyBorder="1" applyAlignment="1">
      <alignment horizontal="center"/>
    </xf>
    <xf numFmtId="49" fontId="45" fillId="0" borderId="26" xfId="0" applyNumberFormat="1" applyFont="1" applyFill="1" applyBorder="1" applyAlignment="1">
      <alignment horizontal="left"/>
    </xf>
    <xf numFmtId="0" fontId="16" fillId="6" borderId="25" xfId="0" applyFont="1" applyFill="1" applyBorder="1" applyAlignment="1">
      <alignment horizontal="center"/>
    </xf>
    <xf numFmtId="49" fontId="16" fillId="6" borderId="26" xfId="0" applyNumberFormat="1" applyFont="1" applyFill="1" applyBorder="1" applyAlignment="1">
      <alignment horizontal="left"/>
    </xf>
    <xf numFmtId="3" fontId="45" fillId="6" borderId="24" xfId="0" applyNumberFormat="1" applyFont="1" applyFill="1" applyBorder="1" applyAlignment="1">
      <alignment horizontal="right"/>
    </xf>
    <xf numFmtId="3" fontId="45" fillId="6" borderId="26" xfId="0" applyNumberFormat="1" applyFont="1" applyFill="1" applyBorder="1" applyAlignment="1">
      <alignment horizontal="right"/>
    </xf>
    <xf numFmtId="3" fontId="45" fillId="6" borderId="27" xfId="0" applyNumberFormat="1" applyFont="1" applyFill="1" applyBorder="1" applyAlignment="1">
      <alignment horizontal="right"/>
    </xf>
    <xf numFmtId="3" fontId="45" fillId="6" borderId="8" xfId="0" applyNumberFormat="1" applyFont="1" applyFill="1" applyBorder="1" applyAlignment="1">
      <alignment horizontal="right"/>
    </xf>
    <xf numFmtId="4" fontId="45" fillId="0" borderId="8" xfId="0" applyNumberFormat="1" applyFont="1" applyFill="1" applyBorder="1" applyAlignment="1">
      <alignment horizontal="right"/>
    </xf>
    <xf numFmtId="49" fontId="45" fillId="4" borderId="26" xfId="0" applyNumberFormat="1" applyFont="1" applyFill="1" applyBorder="1" applyAlignment="1">
      <alignment horizontal="left"/>
    </xf>
    <xf numFmtId="0" fontId="21" fillId="4" borderId="26" xfId="0" applyFont="1" applyFill="1" applyBorder="1" applyAlignment="1">
      <alignment horizontal="left" wrapText="1"/>
    </xf>
    <xf numFmtId="3" fontId="45" fillId="4" borderId="26" xfId="0" applyNumberFormat="1" applyFont="1" applyFill="1" applyBorder="1" applyAlignment="1">
      <alignment horizontal="right"/>
    </xf>
    <xf numFmtId="3" fontId="45" fillId="4" borderId="27" xfId="0" applyNumberFormat="1" applyFont="1" applyFill="1" applyBorder="1" applyAlignment="1">
      <alignment horizontal="right"/>
    </xf>
    <xf numFmtId="0" fontId="21" fillId="4" borderId="26" xfId="0" applyNumberFormat="1" applyFont="1" applyFill="1" applyBorder="1" applyAlignment="1">
      <alignment horizontal="left" wrapText="1"/>
    </xf>
    <xf numFmtId="0" fontId="21" fillId="0" borderId="26" xfId="0" applyNumberFormat="1" applyFont="1" applyFill="1" applyBorder="1" applyAlignment="1">
      <alignment horizontal="left" wrapText="1"/>
    </xf>
    <xf numFmtId="49" fontId="45" fillId="5" borderId="26" xfId="0" applyNumberFormat="1" applyFont="1" applyFill="1" applyBorder="1" applyAlignment="1">
      <alignment horizontal="left"/>
    </xf>
    <xf numFmtId="3" fontId="45" fillId="5" borderId="26" xfId="0" applyNumberFormat="1" applyFont="1" applyFill="1" applyBorder="1" applyAlignment="1">
      <alignment horizontal="right"/>
    </xf>
    <xf numFmtId="3" fontId="45" fillId="5" borderId="27" xfId="0" applyNumberFormat="1" applyFont="1" applyFill="1" applyBorder="1" applyAlignment="1">
      <alignment horizontal="right"/>
    </xf>
    <xf numFmtId="0" fontId="16" fillId="4" borderId="25" xfId="0" applyFont="1" applyFill="1" applyBorder="1" applyAlignment="1">
      <alignment horizontal="center"/>
    </xf>
    <xf numFmtId="3" fontId="45" fillId="4" borderId="8" xfId="0" applyNumberFormat="1" applyFont="1" applyFill="1" applyBorder="1" applyAlignment="1">
      <alignment horizontal="right"/>
    </xf>
    <xf numFmtId="3" fontId="17" fillId="4" borderId="26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49" fontId="4" fillId="0" borderId="30" xfId="0" applyNumberFormat="1" applyFont="1" applyBorder="1"/>
    <xf numFmtId="0" fontId="4" fillId="0" borderId="31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4" borderId="50" xfId="0" applyNumberFormat="1" applyFont="1" applyFill="1" applyBorder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7" fillId="0" borderId="25" xfId="0" applyFont="1" applyBorder="1"/>
    <xf numFmtId="0" fontId="0" fillId="0" borderId="3" xfId="0" applyBorder="1"/>
    <xf numFmtId="3" fontId="18" fillId="2" borderId="20" xfId="0" applyNumberFormat="1" applyFont="1" applyFill="1" applyBorder="1" applyAlignment="1">
      <alignment horizontal="right"/>
    </xf>
    <xf numFmtId="0" fontId="13" fillId="2" borderId="22" xfId="0" applyFont="1" applyFill="1" applyBorder="1"/>
    <xf numFmtId="0" fontId="13" fillId="2" borderId="23" xfId="0" applyFont="1" applyFill="1" applyBorder="1"/>
    <xf numFmtId="0" fontId="4" fillId="0" borderId="26" xfId="0" applyFont="1" applyFill="1" applyBorder="1" applyAlignment="1"/>
    <xf numFmtId="49" fontId="18" fillId="2" borderId="7" xfId="0" applyNumberFormat="1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 wrapText="1"/>
    </xf>
    <xf numFmtId="3" fontId="4" fillId="4" borderId="49" xfId="0" applyNumberFormat="1" applyFont="1" applyFill="1" applyBorder="1" applyAlignment="1">
      <alignment horizontal="left"/>
    </xf>
    <xf numFmtId="3" fontId="18" fillId="4" borderId="46" xfId="0" applyNumberFormat="1" applyFont="1" applyFill="1" applyBorder="1" applyAlignment="1">
      <alignment horizontal="right"/>
    </xf>
    <xf numFmtId="3" fontId="18" fillId="4" borderId="45" xfId="0" applyNumberFormat="1" applyFont="1" applyFill="1" applyBorder="1" applyAlignment="1">
      <alignment horizontal="right"/>
    </xf>
    <xf numFmtId="3" fontId="18" fillId="4" borderId="50" xfId="0" applyNumberFormat="1" applyFont="1" applyFill="1" applyBorder="1" applyAlignment="1">
      <alignment horizontal="right"/>
    </xf>
    <xf numFmtId="49" fontId="4" fillId="4" borderId="48" xfId="0" applyNumberFormat="1" applyFont="1" applyFill="1" applyBorder="1" applyAlignment="1">
      <alignment horizontal="left"/>
    </xf>
    <xf numFmtId="0" fontId="4" fillId="4" borderId="48" xfId="0" applyFont="1" applyFill="1" applyBorder="1" applyAlignment="1">
      <alignment horizontal="left"/>
    </xf>
    <xf numFmtId="0" fontId="4" fillId="0" borderId="50" xfId="0" applyFont="1" applyFill="1" applyBorder="1"/>
    <xf numFmtId="49" fontId="4" fillId="0" borderId="30" xfId="0" applyNumberFormat="1" applyFont="1" applyFill="1" applyBorder="1"/>
    <xf numFmtId="3" fontId="57" fillId="2" borderId="8" xfId="0" applyNumberFormat="1" applyFont="1" applyFill="1" applyBorder="1" applyAlignment="1">
      <alignment horizontal="right"/>
    </xf>
    <xf numFmtId="3" fontId="16" fillId="4" borderId="8" xfId="0" applyNumberFormat="1" applyFont="1" applyFill="1" applyBorder="1" applyAlignment="1">
      <alignment horizontal="right"/>
    </xf>
    <xf numFmtId="3" fontId="4" fillId="4" borderId="26" xfId="0" applyNumberFormat="1" applyFont="1" applyFill="1" applyBorder="1" applyAlignment="1">
      <alignment horizontal="left" wrapText="1"/>
    </xf>
    <xf numFmtId="3" fontId="56" fillId="3" borderId="66" xfId="0" applyNumberFormat="1" applyFont="1" applyFill="1" applyBorder="1" applyAlignment="1"/>
    <xf numFmtId="3" fontId="56" fillId="3" borderId="4" xfId="0" applyNumberFormat="1" applyFont="1" applyFill="1" applyBorder="1" applyAlignment="1"/>
    <xf numFmtId="3" fontId="16" fillId="0" borderId="7" xfId="0" applyNumberFormat="1" applyFont="1" applyFill="1" applyBorder="1" applyAlignment="1">
      <alignment horizontal="left" wrapText="1"/>
    </xf>
    <xf numFmtId="0" fontId="66" fillId="0" borderId="7" xfId="0" applyFont="1" applyFill="1" applyBorder="1" applyAlignment="1">
      <alignment wrapText="1"/>
    </xf>
    <xf numFmtId="3" fontId="16" fillId="0" borderId="24" xfId="0" applyNumberFormat="1" applyFont="1" applyFill="1" applyBorder="1" applyAlignment="1"/>
    <xf numFmtId="3" fontId="16" fillId="0" borderId="26" xfId="0" applyNumberFormat="1" applyFont="1" applyFill="1" applyBorder="1" applyAlignment="1"/>
    <xf numFmtId="3" fontId="16" fillId="0" borderId="8" xfId="0" applyNumberFormat="1" applyFont="1" applyFill="1" applyBorder="1" applyAlignment="1"/>
    <xf numFmtId="3" fontId="16" fillId="0" borderId="27" xfId="0" applyNumberFormat="1" applyFont="1" applyFill="1" applyBorder="1" applyAlignment="1"/>
    <xf numFmtId="0" fontId="66" fillId="0" borderId="7" xfId="0" applyFont="1" applyFill="1" applyBorder="1" applyAlignment="1">
      <alignment horizontal="left" wrapText="1"/>
    </xf>
    <xf numFmtId="3" fontId="59" fillId="2" borderId="26" xfId="0" applyNumberFormat="1" applyFont="1" applyFill="1" applyBorder="1"/>
    <xf numFmtId="3" fontId="59" fillId="2" borderId="27" xfId="0" applyNumberFormat="1" applyFont="1" applyFill="1" applyBorder="1"/>
    <xf numFmtId="49" fontId="45" fillId="0" borderId="7" xfId="0" applyNumberFormat="1" applyFont="1" applyFill="1" applyBorder="1" applyAlignment="1">
      <alignment horizontal="left"/>
    </xf>
    <xf numFmtId="3" fontId="16" fillId="0" borderId="8" xfId="0" applyNumberFormat="1" applyFont="1" applyFill="1" applyBorder="1" applyAlignment="1">
      <alignment horizontal="right"/>
    </xf>
    <xf numFmtId="3" fontId="28" fillId="4" borderId="24" xfId="0" applyNumberFormat="1" applyFont="1" applyFill="1" applyBorder="1" applyAlignment="1">
      <alignment horizontal="right"/>
    </xf>
    <xf numFmtId="3" fontId="28" fillId="4" borderId="26" xfId="0" applyNumberFormat="1" applyFont="1" applyFill="1" applyBorder="1" applyAlignment="1">
      <alignment horizontal="right"/>
    </xf>
    <xf numFmtId="3" fontId="28" fillId="4" borderId="27" xfId="0" applyNumberFormat="1" applyFont="1" applyFill="1" applyBorder="1" applyAlignment="1">
      <alignment horizontal="right"/>
    </xf>
    <xf numFmtId="3" fontId="4" fillId="5" borderId="26" xfId="0" applyNumberFormat="1" applyFont="1" applyFill="1" applyBorder="1" applyAlignment="1">
      <alignment horizontal="left" wrapText="1"/>
    </xf>
    <xf numFmtId="0" fontId="4" fillId="5" borderId="2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3" fontId="4" fillId="5" borderId="45" xfId="0" applyNumberFormat="1" applyFont="1" applyFill="1" applyBorder="1" applyAlignment="1">
      <alignment horizontal="left"/>
    </xf>
    <xf numFmtId="0" fontId="4" fillId="5" borderId="48" xfId="0" applyFont="1" applyFill="1" applyBorder="1" applyAlignment="1">
      <alignment wrapText="1"/>
    </xf>
    <xf numFmtId="3" fontId="45" fillId="5" borderId="46" xfId="0" applyNumberFormat="1" applyFont="1" applyFill="1" applyBorder="1" applyAlignment="1">
      <alignment horizontal="right"/>
    </xf>
    <xf numFmtId="3" fontId="45" fillId="5" borderId="45" xfId="0" applyNumberFormat="1" applyFont="1" applyFill="1" applyBorder="1" applyAlignment="1">
      <alignment horizontal="right"/>
    </xf>
    <xf numFmtId="3" fontId="45" fillId="5" borderId="49" xfId="0" applyNumberFormat="1" applyFont="1" applyFill="1" applyBorder="1" applyAlignment="1">
      <alignment horizontal="right"/>
    </xf>
    <xf numFmtId="49" fontId="14" fillId="2" borderId="25" xfId="0" applyNumberFormat="1" applyFont="1" applyFill="1" applyBorder="1" applyAlignment="1">
      <alignment horizontal="center"/>
    </xf>
    <xf numFmtId="3" fontId="37" fillId="0" borderId="25" xfId="0" applyNumberFormat="1" applyFont="1" applyBorder="1"/>
    <xf numFmtId="0" fontId="4" fillId="4" borderId="48" xfId="0" applyFont="1" applyFill="1" applyBorder="1" applyAlignment="1">
      <alignment horizontal="left" wrapText="1"/>
    </xf>
    <xf numFmtId="3" fontId="16" fillId="0" borderId="45" xfId="0" applyNumberFormat="1" applyFont="1" applyFill="1" applyBorder="1" applyAlignment="1"/>
    <xf numFmtId="3" fontId="16" fillId="0" borderId="50" xfId="0" applyNumberFormat="1" applyFont="1" applyFill="1" applyBorder="1" applyAlignment="1"/>
    <xf numFmtId="3" fontId="37" fillId="0" borderId="32" xfId="0" applyNumberFormat="1" applyFont="1" applyBorder="1"/>
    <xf numFmtId="3" fontId="37" fillId="0" borderId="33" xfId="0" applyNumberFormat="1" applyFont="1" applyBorder="1"/>
    <xf numFmtId="3" fontId="21" fillId="5" borderId="26" xfId="0" applyNumberFormat="1" applyFont="1" applyFill="1" applyBorder="1" applyAlignment="1">
      <alignment horizontal="left"/>
    </xf>
    <xf numFmtId="0" fontId="21" fillId="5" borderId="7" xfId="0" applyFont="1" applyFill="1" applyBorder="1" applyAlignment="1">
      <alignment wrapText="1"/>
    </xf>
    <xf numFmtId="0" fontId="21" fillId="5" borderId="25" xfId="0" applyFont="1" applyFill="1" applyBorder="1"/>
    <xf numFmtId="0" fontId="21" fillId="5" borderId="26" xfId="0" applyFont="1" applyFill="1" applyBorder="1"/>
    <xf numFmtId="0" fontId="21" fillId="5" borderId="28" xfId="0" applyFont="1" applyFill="1" applyBorder="1"/>
    <xf numFmtId="0" fontId="21" fillId="0" borderId="40" xfId="0" applyFont="1" applyBorder="1"/>
    <xf numFmtId="0" fontId="21" fillId="0" borderId="26" xfId="0" applyFont="1" applyBorder="1"/>
    <xf numFmtId="0" fontId="21" fillId="0" borderId="7" xfId="0" applyFont="1" applyBorder="1"/>
    <xf numFmtId="0" fontId="16" fillId="5" borderId="5" xfId="0" applyFont="1" applyFill="1" applyBorder="1" applyAlignment="1">
      <alignment horizontal="center"/>
    </xf>
    <xf numFmtId="49" fontId="45" fillId="5" borderId="48" xfId="0" applyNumberFormat="1" applyFont="1" applyFill="1" applyBorder="1" applyAlignment="1">
      <alignment horizontal="left"/>
    </xf>
    <xf numFmtId="0" fontId="4" fillId="5" borderId="48" xfId="0" applyFont="1" applyFill="1" applyBorder="1" applyAlignment="1">
      <alignment horizontal="left" wrapText="1"/>
    </xf>
    <xf numFmtId="3" fontId="16" fillId="5" borderId="46" xfId="0" applyNumberFormat="1" applyFont="1" applyFill="1" applyBorder="1" applyAlignment="1">
      <alignment horizontal="right"/>
    </xf>
    <xf numFmtId="3" fontId="16" fillId="5" borderId="49" xfId="0" applyNumberFormat="1" applyFont="1" applyFill="1" applyBorder="1" applyAlignment="1">
      <alignment horizontal="right"/>
    </xf>
    <xf numFmtId="3" fontId="16" fillId="5" borderId="26" xfId="0" applyNumberFormat="1" applyFont="1" applyFill="1" applyBorder="1" applyAlignment="1"/>
    <xf numFmtId="3" fontId="16" fillId="5" borderId="27" xfId="0" applyNumberFormat="1" applyFont="1" applyFill="1" applyBorder="1" applyAlignment="1"/>
    <xf numFmtId="0" fontId="65" fillId="0" borderId="88" xfId="0" applyFont="1" applyFill="1" applyBorder="1" applyAlignment="1">
      <alignment horizontal="left" wrapText="1"/>
    </xf>
    <xf numFmtId="3" fontId="11" fillId="4" borderId="21" xfId="0" applyNumberFormat="1" applyFont="1" applyFill="1" applyBorder="1" applyAlignment="1">
      <alignment shrinkToFit="1"/>
    </xf>
    <xf numFmtId="3" fontId="11" fillId="4" borderId="19" xfId="0" applyNumberFormat="1" applyFont="1" applyFill="1" applyBorder="1" applyAlignment="1">
      <alignment shrinkToFit="1"/>
    </xf>
    <xf numFmtId="3" fontId="11" fillId="4" borderId="4" xfId="0" applyNumberFormat="1" applyFont="1" applyFill="1" applyBorder="1" applyAlignment="1">
      <alignment shrinkToFit="1"/>
    </xf>
    <xf numFmtId="3" fontId="11" fillId="4" borderId="88" xfId="0" applyNumberFormat="1" applyFont="1" applyFill="1" applyBorder="1" applyAlignment="1"/>
    <xf numFmtId="3" fontId="11" fillId="4" borderId="66" xfId="0" applyNumberFormat="1" applyFont="1" applyFill="1" applyBorder="1" applyAlignment="1"/>
    <xf numFmtId="3" fontId="11" fillId="4" borderId="20" xfId="0" applyNumberFormat="1" applyFont="1" applyFill="1" applyBorder="1" applyAlignment="1"/>
    <xf numFmtId="3" fontId="11" fillId="4" borderId="21" xfId="0" applyNumberFormat="1" applyFont="1" applyFill="1" applyBorder="1" applyAlignment="1"/>
    <xf numFmtId="3" fontId="19" fillId="4" borderId="83" xfId="0" applyNumberFormat="1" applyFont="1" applyFill="1" applyBorder="1"/>
    <xf numFmtId="3" fontId="19" fillId="4" borderId="67" xfId="0" applyNumberFormat="1" applyFont="1" applyFill="1" applyBorder="1"/>
    <xf numFmtId="0" fontId="65" fillId="0" borderId="24" xfId="0" applyFont="1" applyFill="1" applyBorder="1" applyAlignment="1">
      <alignment horizontal="left" wrapText="1"/>
    </xf>
    <xf numFmtId="3" fontId="11" fillId="4" borderId="24" xfId="0" applyNumberFormat="1" applyFont="1" applyFill="1" applyBorder="1" applyAlignment="1">
      <alignment horizontal="right"/>
    </xf>
    <xf numFmtId="3" fontId="11" fillId="4" borderId="26" xfId="0" applyNumberFormat="1" applyFont="1" applyFill="1" applyBorder="1" applyAlignment="1">
      <alignment horizontal="right"/>
    </xf>
    <xf numFmtId="3" fontId="11" fillId="4" borderId="8" xfId="0" applyNumberFormat="1" applyFont="1" applyFill="1" applyBorder="1" applyAlignment="1">
      <alignment horizontal="right"/>
    </xf>
    <xf numFmtId="3" fontId="11" fillId="4" borderId="24" xfId="0" applyNumberFormat="1" applyFont="1" applyFill="1" applyBorder="1" applyAlignment="1"/>
    <xf numFmtId="3" fontId="11" fillId="4" borderId="26" xfId="0" applyNumberFormat="1" applyFont="1" applyFill="1" applyBorder="1" applyAlignment="1"/>
    <xf numFmtId="3" fontId="11" fillId="4" borderId="27" xfId="0" applyNumberFormat="1" applyFont="1" applyFill="1" applyBorder="1" applyAlignment="1"/>
    <xf numFmtId="3" fontId="11" fillId="4" borderId="19" xfId="0" applyNumberFormat="1" applyFont="1" applyFill="1" applyBorder="1" applyAlignment="1"/>
    <xf numFmtId="3" fontId="19" fillId="0" borderId="25" xfId="0" applyNumberFormat="1" applyFont="1" applyBorder="1"/>
    <xf numFmtId="3" fontId="19" fillId="0" borderId="11" xfId="0" applyNumberFormat="1" applyFont="1" applyBorder="1"/>
    <xf numFmtId="3" fontId="65" fillId="0" borderId="43" xfId="0" applyNumberFormat="1" applyFont="1" applyFill="1" applyBorder="1" applyAlignment="1"/>
    <xf numFmtId="3" fontId="65" fillId="0" borderId="19" xfId="0" applyNumberFormat="1" applyFont="1" applyFill="1" applyBorder="1" applyAlignment="1"/>
    <xf numFmtId="3" fontId="65" fillId="0" borderId="4" xfId="0" applyNumberFormat="1" applyFont="1" applyFill="1" applyBorder="1" applyAlignment="1"/>
    <xf numFmtId="3" fontId="65" fillId="0" borderId="21" xfId="0" applyNumberFormat="1" applyFont="1" applyFill="1" applyBorder="1" applyAlignment="1"/>
    <xf numFmtId="3" fontId="65" fillId="0" borderId="20" xfId="0" applyNumberFormat="1" applyFont="1" applyFill="1" applyBorder="1" applyAlignment="1"/>
    <xf numFmtId="0" fontId="65" fillId="0" borderId="24" xfId="0" applyFont="1" applyFill="1" applyBorder="1" applyAlignment="1">
      <alignment horizontal="left"/>
    </xf>
    <xf numFmtId="3" fontId="11" fillId="4" borderId="34" xfId="0" applyNumberFormat="1" applyFont="1" applyFill="1" applyBorder="1" applyAlignment="1"/>
    <xf numFmtId="3" fontId="11" fillId="4" borderId="36" xfId="0" applyNumberFormat="1" applyFont="1" applyFill="1" applyBorder="1" applyAlignment="1"/>
    <xf numFmtId="0" fontId="65" fillId="0" borderId="46" xfId="0" applyFont="1" applyFill="1" applyBorder="1" applyAlignment="1">
      <alignment horizontal="left"/>
    </xf>
    <xf numFmtId="3" fontId="65" fillId="0" borderId="75" xfId="0" applyNumberFormat="1" applyFont="1" applyFill="1" applyBorder="1" applyAlignment="1"/>
    <xf numFmtId="3" fontId="65" fillId="0" borderId="68" xfId="0" applyNumberFormat="1" applyFont="1" applyFill="1" applyBorder="1" applyAlignment="1"/>
    <xf numFmtId="3" fontId="65" fillId="0" borderId="0" xfId="0" applyNumberFormat="1" applyFont="1" applyFill="1" applyBorder="1" applyAlignment="1"/>
    <xf numFmtId="3" fontId="65" fillId="0" borderId="3" xfId="0" applyNumberFormat="1" applyFont="1" applyFill="1" applyBorder="1" applyAlignment="1"/>
    <xf numFmtId="3" fontId="65" fillId="0" borderId="76" xfId="0" applyNumberFormat="1" applyFont="1" applyFill="1" applyBorder="1" applyAlignment="1"/>
    <xf numFmtId="3" fontId="11" fillId="4" borderId="68" xfId="0" applyNumberFormat="1" applyFont="1" applyFill="1" applyBorder="1" applyAlignment="1"/>
    <xf numFmtId="3" fontId="11" fillId="4" borderId="76" xfId="0" applyNumberFormat="1" applyFont="1" applyFill="1" applyBorder="1" applyAlignment="1"/>
    <xf numFmtId="3" fontId="65" fillId="2" borderId="89" xfId="0" applyNumberFormat="1" applyFont="1" applyFill="1" applyBorder="1" applyAlignment="1">
      <alignment horizontal="right"/>
    </xf>
    <xf numFmtId="3" fontId="65" fillId="2" borderId="90" xfId="0" applyNumberFormat="1" applyFont="1" applyFill="1" applyBorder="1" applyAlignment="1">
      <alignment horizontal="right"/>
    </xf>
    <xf numFmtId="3" fontId="65" fillId="2" borderId="91" xfId="0" applyNumberFormat="1" applyFont="1" applyFill="1" applyBorder="1" applyAlignment="1">
      <alignment horizontal="right"/>
    </xf>
    <xf numFmtId="3" fontId="65" fillId="2" borderId="92" xfId="0" applyNumberFormat="1" applyFont="1" applyFill="1" applyBorder="1" applyAlignment="1">
      <alignment horizontal="right"/>
    </xf>
    <xf numFmtId="3" fontId="65" fillId="2" borderId="93" xfId="0" applyNumberFormat="1" applyFont="1" applyFill="1" applyBorder="1" applyAlignment="1">
      <alignment horizontal="right"/>
    </xf>
    <xf numFmtId="3" fontId="19" fillId="2" borderId="25" xfId="0" applyNumberFormat="1" applyFont="1" applyFill="1" applyBorder="1"/>
    <xf numFmtId="3" fontId="19" fillId="2" borderId="11" xfId="0" applyNumberFormat="1" applyFont="1" applyFill="1" applyBorder="1"/>
    <xf numFmtId="0" fontId="0" fillId="0" borderId="3" xfId="0" applyBorder="1" applyAlignment="1"/>
    <xf numFmtId="0" fontId="0" fillId="0" borderId="0" xfId="0" applyBorder="1" applyAlignment="1"/>
    <xf numFmtId="3" fontId="0" fillId="0" borderId="0" xfId="0" applyNumberFormat="1" applyBorder="1" applyAlignment="1"/>
    <xf numFmtId="3" fontId="68" fillId="0" borderId="0" xfId="0" applyNumberFormat="1" applyFont="1" applyBorder="1"/>
    <xf numFmtId="3" fontId="68" fillId="0" borderId="0" xfId="0" applyNumberFormat="1" applyFont="1"/>
    <xf numFmtId="0" fontId="69" fillId="6" borderId="55" xfId="0" applyFont="1" applyFill="1" applyBorder="1" applyAlignment="1">
      <alignment horizontal="center"/>
    </xf>
    <xf numFmtId="0" fontId="69" fillId="6" borderId="59" xfId="0" applyFont="1" applyFill="1" applyBorder="1" applyAlignment="1"/>
    <xf numFmtId="0" fontId="0" fillId="6" borderId="58" xfId="0" applyFill="1" applyBorder="1" applyAlignment="1"/>
    <xf numFmtId="0" fontId="0" fillId="6" borderId="94" xfId="0" applyFill="1" applyBorder="1" applyAlignment="1"/>
    <xf numFmtId="0" fontId="27" fillId="6" borderId="54" xfId="0" applyFont="1" applyFill="1" applyBorder="1"/>
    <xf numFmtId="3" fontId="27" fillId="6" borderId="56" xfId="0" applyNumberFormat="1" applyFont="1" applyFill="1" applyBorder="1"/>
    <xf numFmtId="0" fontId="27" fillId="6" borderId="60" xfId="0" applyFont="1" applyFill="1" applyBorder="1"/>
    <xf numFmtId="0" fontId="70" fillId="6" borderId="81" xfId="0" applyFont="1" applyFill="1" applyBorder="1"/>
    <xf numFmtId="0" fontId="70" fillId="6" borderId="72" xfId="0" applyFont="1" applyFill="1" applyBorder="1"/>
    <xf numFmtId="0" fontId="71" fillId="6" borderId="25" xfId="0" applyFont="1" applyFill="1" applyBorder="1" applyAlignment="1">
      <alignment horizontal="center"/>
    </xf>
    <xf numFmtId="0" fontId="71" fillId="6" borderId="7" xfId="0" applyFont="1" applyFill="1" applyBorder="1" applyAlignment="1"/>
    <xf numFmtId="0" fontId="0" fillId="6" borderId="8" xfId="0" applyFill="1" applyBorder="1" applyAlignment="1"/>
    <xf numFmtId="0" fontId="0" fillId="6" borderId="40" xfId="0" applyFill="1" applyBorder="1" applyAlignment="1"/>
    <xf numFmtId="0" fontId="72" fillId="6" borderId="24" xfId="0" applyFont="1" applyFill="1" applyBorder="1"/>
    <xf numFmtId="0" fontId="72" fillId="6" borderId="26" xfId="0" applyFont="1" applyFill="1" applyBorder="1"/>
    <xf numFmtId="0" fontId="72" fillId="6" borderId="27" xfId="0" applyFont="1" applyFill="1" applyBorder="1"/>
    <xf numFmtId="0" fontId="73" fillId="6" borderId="25" xfId="0" applyFont="1" applyFill="1" applyBorder="1"/>
    <xf numFmtId="0" fontId="73" fillId="6" borderId="11" xfId="0" applyFont="1" applyFill="1" applyBorder="1"/>
    <xf numFmtId="0" fontId="72" fillId="6" borderId="25" xfId="0" applyFont="1" applyFill="1" applyBorder="1" applyAlignment="1">
      <alignment horizontal="center"/>
    </xf>
    <xf numFmtId="0" fontId="72" fillId="6" borderId="7" xfId="0" applyFont="1" applyFill="1" applyBorder="1" applyAlignment="1"/>
    <xf numFmtId="0" fontId="74" fillId="6" borderId="25" xfId="0" applyFont="1" applyFill="1" applyBorder="1" applyAlignment="1">
      <alignment horizontal="center"/>
    </xf>
    <xf numFmtId="49" fontId="74" fillId="6" borderId="7" xfId="0" applyNumberFormat="1" applyFont="1" applyFill="1" applyBorder="1" applyAlignment="1">
      <alignment horizontal="left"/>
    </xf>
    <xf numFmtId="49" fontId="74" fillId="6" borderId="8" xfId="0" applyNumberFormat="1" applyFont="1" applyFill="1" applyBorder="1" applyAlignment="1">
      <alignment horizontal="left"/>
    </xf>
    <xf numFmtId="49" fontId="74" fillId="6" borderId="40" xfId="0" applyNumberFormat="1" applyFont="1" applyFill="1" applyBorder="1" applyAlignment="1">
      <alignment horizontal="left"/>
    </xf>
    <xf numFmtId="16" fontId="74" fillId="6" borderId="29" xfId="0" applyNumberFormat="1" applyFont="1" applyFill="1" applyBorder="1" applyAlignment="1">
      <alignment horizontal="center"/>
    </xf>
    <xf numFmtId="0" fontId="74" fillId="6" borderId="37" xfId="0" applyFont="1" applyFill="1" applyBorder="1" applyAlignment="1"/>
    <xf numFmtId="0" fontId="0" fillId="6" borderId="31" xfId="0" applyFill="1" applyBorder="1" applyAlignment="1"/>
    <xf numFmtId="0" fontId="0" fillId="6" borderId="95" xfId="0" applyFill="1" applyBorder="1" applyAlignment="1"/>
    <xf numFmtId="3" fontId="74" fillId="6" borderId="38" xfId="0" applyNumberFormat="1" applyFont="1" applyFill="1" applyBorder="1" applyAlignment="1"/>
    <xf numFmtId="3" fontId="74" fillId="6" borderId="30" xfId="0" applyNumberFormat="1" applyFont="1" applyFill="1" applyBorder="1" applyAlignment="1"/>
    <xf numFmtId="3" fontId="74" fillId="6" borderId="39" xfId="0" applyNumberFormat="1" applyFont="1" applyFill="1" applyBorder="1" applyAlignment="1"/>
    <xf numFmtId="0" fontId="73" fillId="6" borderId="32" xfId="0" applyFont="1" applyFill="1" applyBorder="1"/>
    <xf numFmtId="0" fontId="73" fillId="6" borderId="33" xfId="0" applyFont="1" applyFill="1" applyBorder="1"/>
    <xf numFmtId="0" fontId="68" fillId="0" borderId="0" xfId="0" applyFont="1"/>
    <xf numFmtId="3" fontId="11" fillId="8" borderId="96" xfId="0" applyNumberFormat="1" applyFont="1" applyFill="1" applyBorder="1"/>
    <xf numFmtId="3" fontId="11" fillId="8" borderId="90" xfId="0" applyNumberFormat="1" applyFont="1" applyFill="1" applyBorder="1"/>
    <xf numFmtId="3" fontId="11" fillId="8" borderId="93" xfId="0" applyNumberFormat="1" applyFont="1" applyFill="1" applyBorder="1"/>
    <xf numFmtId="3" fontId="70" fillId="8" borderId="97" xfId="0" applyNumberFormat="1" applyFont="1" applyFill="1" applyBorder="1"/>
    <xf numFmtId="3" fontId="70" fillId="8" borderId="98" xfId="0" applyNumberFormat="1" applyFont="1" applyFill="1" applyBorder="1"/>
    <xf numFmtId="3" fontId="65" fillId="4" borderId="0" xfId="0" applyNumberFormat="1" applyFont="1" applyFill="1" applyBorder="1" applyAlignment="1">
      <alignment horizontal="right"/>
    </xf>
    <xf numFmtId="3" fontId="11" fillId="4" borderId="0" xfId="0" applyNumberFormat="1" applyFont="1" applyFill="1" applyBorder="1"/>
    <xf numFmtId="3" fontId="37" fillId="0" borderId="0" xfId="0" applyNumberFormat="1" applyFont="1"/>
    <xf numFmtId="0" fontId="0" fillId="0" borderId="0" xfId="0" applyBorder="1" applyAlignment="1">
      <alignment wrapText="1"/>
    </xf>
    <xf numFmtId="0" fontId="5" fillId="0" borderId="0" xfId="0" applyFont="1" applyAlignment="1"/>
    <xf numFmtId="3" fontId="67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3" fontId="11" fillId="0" borderId="0" xfId="0" applyNumberFormat="1" applyFont="1" applyFill="1" applyBorder="1"/>
    <xf numFmtId="3" fontId="65" fillId="0" borderId="0" xfId="0" applyNumberFormat="1" applyFont="1" applyFill="1" applyBorder="1" applyAlignment="1">
      <alignment horizontal="right"/>
    </xf>
    <xf numFmtId="0" fontId="0" fillId="4" borderId="99" xfId="0" applyFill="1" applyBorder="1" applyAlignment="1">
      <alignment wrapText="1"/>
    </xf>
    <xf numFmtId="3" fontId="24" fillId="4" borderId="38" xfId="0" applyNumberFormat="1" applyFont="1" applyFill="1" applyBorder="1"/>
    <xf numFmtId="3" fontId="45" fillId="4" borderId="30" xfId="1" applyNumberFormat="1" applyFont="1" applyFill="1" applyBorder="1" applyAlignment="1">
      <alignment horizontal="right"/>
    </xf>
    <xf numFmtId="3" fontId="46" fillId="4" borderId="39" xfId="1" applyNumberFormat="1" applyFont="1" applyFill="1" applyBorder="1" applyAlignment="1">
      <alignment horizontal="right"/>
    </xf>
    <xf numFmtId="49" fontId="4" fillId="5" borderId="26" xfId="0" applyNumberFormat="1" applyFont="1" applyFill="1" applyBorder="1"/>
    <xf numFmtId="0" fontId="4" fillId="5" borderId="28" xfId="0" applyFont="1" applyFill="1" applyBorder="1" applyAlignment="1">
      <alignment wrapText="1"/>
    </xf>
    <xf numFmtId="3" fontId="4" fillId="5" borderId="7" xfId="0" applyNumberFormat="1" applyFont="1" applyFill="1" applyBorder="1" applyAlignment="1">
      <alignment horizontal="right"/>
    </xf>
    <xf numFmtId="3" fontId="4" fillId="5" borderId="24" xfId="0" applyNumberFormat="1" applyFont="1" applyFill="1" applyBorder="1"/>
    <xf numFmtId="3" fontId="4" fillId="5" borderId="8" xfId="0" applyNumberFormat="1" applyFont="1" applyFill="1" applyBorder="1"/>
    <xf numFmtId="49" fontId="4" fillId="5" borderId="37" xfId="0" applyNumberFormat="1" applyFont="1" applyFill="1" applyBorder="1"/>
    <xf numFmtId="0" fontId="4" fillId="5" borderId="30" xfId="0" applyFont="1" applyFill="1" applyBorder="1" applyAlignment="1">
      <alignment horizontal="left"/>
    </xf>
    <xf numFmtId="0" fontId="4" fillId="5" borderId="64" xfId="0" applyFont="1" applyFill="1" applyBorder="1" applyAlignment="1">
      <alignment wrapText="1"/>
    </xf>
    <xf numFmtId="3" fontId="4" fillId="5" borderId="37" xfId="0" applyNumberFormat="1" applyFont="1" applyFill="1" applyBorder="1" applyAlignment="1">
      <alignment horizontal="right"/>
    </xf>
    <xf numFmtId="3" fontId="4" fillId="5" borderId="30" xfId="0" applyNumberFormat="1" applyFont="1" applyFill="1" applyBorder="1" applyAlignment="1">
      <alignment horizontal="right"/>
    </xf>
    <xf numFmtId="3" fontId="4" fillId="5" borderId="31" xfId="0" applyNumberFormat="1" applyFont="1" applyFill="1" applyBorder="1" applyAlignment="1">
      <alignment horizontal="right"/>
    </xf>
    <xf numFmtId="3" fontId="4" fillId="5" borderId="38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4" fillId="5" borderId="30" xfId="0" applyNumberFormat="1" applyFont="1" applyFill="1" applyBorder="1" applyAlignment="1"/>
    <xf numFmtId="3" fontId="4" fillId="5" borderId="64" xfId="0" applyNumberFormat="1" applyFont="1" applyFill="1" applyBorder="1" applyAlignment="1"/>
    <xf numFmtId="49" fontId="45" fillId="5" borderId="7" xfId="0" applyNumberFormat="1" applyFont="1" applyFill="1" applyBorder="1" applyAlignment="1"/>
    <xf numFmtId="3" fontId="4" fillId="5" borderId="26" xfId="0" applyNumberFormat="1" applyFont="1" applyFill="1" applyBorder="1" applyAlignment="1">
      <alignment horizontal="left"/>
    </xf>
    <xf numFmtId="49" fontId="4" fillId="5" borderId="48" xfId="0" applyNumberFormat="1" applyFont="1" applyFill="1" applyBorder="1"/>
    <xf numFmtId="3" fontId="4" fillId="5" borderId="50" xfId="0" applyNumberFormat="1" applyFont="1" applyFill="1" applyBorder="1" applyAlignment="1">
      <alignment horizontal="right"/>
    </xf>
    <xf numFmtId="3" fontId="4" fillId="5" borderId="46" xfId="0" applyNumberFormat="1" applyFont="1" applyFill="1" applyBorder="1" applyAlignment="1">
      <alignment horizontal="center"/>
    </xf>
    <xf numFmtId="3" fontId="4" fillId="5" borderId="45" xfId="0" applyNumberFormat="1" applyFont="1" applyFill="1" applyBorder="1" applyAlignment="1">
      <alignment horizontal="center"/>
    </xf>
    <xf numFmtId="3" fontId="4" fillId="5" borderId="50" xfId="0" applyNumberFormat="1" applyFont="1" applyFill="1" applyBorder="1" applyAlignment="1">
      <alignment horizontal="center"/>
    </xf>
    <xf numFmtId="3" fontId="4" fillId="5" borderId="25" xfId="0" applyNumberFormat="1" applyFont="1" applyFill="1" applyBorder="1" applyAlignment="1">
      <alignment horizontal="center"/>
    </xf>
    <xf numFmtId="3" fontId="45" fillId="5" borderId="28" xfId="1" applyNumberFormat="1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13" fillId="2" borderId="61" xfId="0" applyFont="1" applyFill="1" applyBorder="1" applyAlignment="1">
      <alignment wrapText="1"/>
    </xf>
    <xf numFmtId="0" fontId="13" fillId="2" borderId="40" xfId="0" applyFont="1" applyFill="1" applyBorder="1" applyAlignment="1">
      <alignment wrapText="1"/>
    </xf>
    <xf numFmtId="0" fontId="13" fillId="2" borderId="72" xfId="0" applyFont="1" applyFill="1" applyBorder="1" applyAlignment="1">
      <alignment wrapText="1"/>
    </xf>
    <xf numFmtId="0" fontId="13" fillId="2" borderId="11" xfId="0" applyFont="1" applyFill="1" applyBorder="1" applyAlignment="1"/>
    <xf numFmtId="0" fontId="14" fillId="2" borderId="21" xfId="0" applyFont="1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15" fillId="2" borderId="2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2" borderId="82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/>
    </xf>
    <xf numFmtId="0" fontId="7" fillId="2" borderId="91" xfId="0" applyFont="1" applyFill="1" applyBorder="1" applyAlignment="1">
      <alignment horizontal="center"/>
    </xf>
    <xf numFmtId="0" fontId="7" fillId="2" borderId="91" xfId="0" applyFont="1" applyFill="1" applyBorder="1" applyAlignment="1"/>
    <xf numFmtId="0" fontId="0" fillId="0" borderId="91" xfId="0" applyBorder="1" applyAlignment="1"/>
    <xf numFmtId="0" fontId="0" fillId="0" borderId="93" xfId="0" applyBorder="1" applyAlignment="1"/>
    <xf numFmtId="0" fontId="11" fillId="2" borderId="2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103" xfId="0" applyFont="1" applyFill="1" applyBorder="1" applyAlignment="1">
      <alignment horizontal="center" wrapText="1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6" xfId="0" applyBorder="1" applyAlignment="1">
      <alignment horizontal="center"/>
    </xf>
    <xf numFmtId="0" fontId="16" fillId="2" borderId="4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left" wrapText="1"/>
    </xf>
    <xf numFmtId="49" fontId="18" fillId="2" borderId="8" xfId="0" applyNumberFormat="1" applyFont="1" applyFill="1" applyBorder="1" applyAlignment="1">
      <alignment horizontal="left" wrapText="1"/>
    </xf>
    <xf numFmtId="0" fontId="4" fillId="2" borderId="100" xfId="0" applyFont="1" applyFill="1" applyBorder="1" applyAlignment="1">
      <alignment horizontal="center" vertical="center" shrinkToFit="1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49" fontId="18" fillId="2" borderId="7" xfId="0" applyNumberFormat="1" applyFont="1" applyFill="1" applyBorder="1" applyAlignment="1">
      <alignment horizontal="left"/>
    </xf>
    <xf numFmtId="49" fontId="18" fillId="2" borderId="8" xfId="0" applyNumberFormat="1" applyFont="1" applyFill="1" applyBorder="1" applyAlignment="1">
      <alignment horizontal="left"/>
    </xf>
    <xf numFmtId="0" fontId="30" fillId="6" borderId="24" xfId="0" applyFont="1" applyFill="1" applyBorder="1" applyAlignment="1"/>
    <xf numFmtId="0" fontId="31" fillId="0" borderId="8" xfId="0" applyFont="1" applyBorder="1" applyAlignment="1"/>
    <xf numFmtId="0" fontId="31" fillId="0" borderId="27" xfId="0" applyFont="1" applyBorder="1" applyAlignment="1"/>
    <xf numFmtId="0" fontId="18" fillId="2" borderId="7" xfId="0" applyFont="1" applyFill="1" applyBorder="1" applyAlignment="1"/>
    <xf numFmtId="0" fontId="0" fillId="0" borderId="8" xfId="0" applyBorder="1" applyAlignment="1"/>
    <xf numFmtId="0" fontId="38" fillId="0" borderId="0" xfId="0" applyFont="1" applyAlignment="1"/>
    <xf numFmtId="0" fontId="18" fillId="0" borderId="8" xfId="0" applyFont="1" applyBorder="1" applyAlignment="1">
      <alignment horizontal="left"/>
    </xf>
    <xf numFmtId="14" fontId="26" fillId="2" borderId="55" xfId="0" applyNumberFormat="1" applyFont="1" applyFill="1" applyBorder="1" applyAlignment="1">
      <alignment horizontal="center"/>
    </xf>
    <xf numFmtId="0" fontId="0" fillId="0" borderId="56" xfId="0" applyBorder="1" applyAlignment="1"/>
    <xf numFmtId="0" fontId="0" fillId="0" borderId="59" xfId="0" applyBorder="1" applyAlignment="1"/>
    <xf numFmtId="0" fontId="33" fillId="2" borderId="7" xfId="0" applyFont="1" applyFill="1" applyBorder="1" applyAlignment="1"/>
    <xf numFmtId="0" fontId="33" fillId="2" borderId="8" xfId="0" applyFont="1" applyFill="1" applyBorder="1" applyAlignment="1"/>
    <xf numFmtId="0" fontId="33" fillId="2" borderId="27" xfId="0" applyFont="1" applyFill="1" applyBorder="1" applyAlignment="1"/>
    <xf numFmtId="0" fontId="11" fillId="3" borderId="69" xfId="0" applyFont="1" applyFill="1" applyBorder="1" applyAlignment="1">
      <alignment horizontal="left" vertical="center" wrapText="1"/>
    </xf>
    <xf numFmtId="0" fontId="11" fillId="3" borderId="71" xfId="0" applyFont="1" applyFill="1" applyBorder="1" applyAlignment="1">
      <alignment horizontal="left" vertical="center" wrapText="1"/>
    </xf>
    <xf numFmtId="49" fontId="18" fillId="6" borderId="7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7" xfId="0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8" xfId="0" applyFont="1" applyFill="1" applyBorder="1" applyAlignment="1"/>
    <xf numFmtId="49" fontId="14" fillId="2" borderId="7" xfId="0" applyNumberFormat="1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/>
    </xf>
    <xf numFmtId="0" fontId="33" fillId="4" borderId="7" xfId="0" applyFont="1" applyFill="1" applyBorder="1" applyAlignment="1"/>
    <xf numFmtId="0" fontId="43" fillId="0" borderId="8" xfId="0" applyFont="1" applyBorder="1" applyAlignment="1"/>
    <xf numFmtId="0" fontId="43" fillId="0" borderId="27" xfId="0" applyFont="1" applyBorder="1" applyAlignment="1"/>
    <xf numFmtId="0" fontId="42" fillId="6" borderId="7" xfId="0" applyFont="1" applyFill="1" applyBorder="1" applyAlignment="1"/>
    <xf numFmtId="0" fontId="42" fillId="6" borderId="40" xfId="0" applyFont="1" applyFill="1" applyBorder="1" applyAlignment="1"/>
    <xf numFmtId="0" fontId="55" fillId="6" borderId="7" xfId="0" applyFont="1" applyFill="1" applyBorder="1" applyAlignment="1"/>
    <xf numFmtId="0" fontId="12" fillId="0" borderId="8" xfId="0" applyFont="1" applyBorder="1" applyAlignment="1"/>
    <xf numFmtId="0" fontId="55" fillId="4" borderId="7" xfId="0" applyFont="1" applyFill="1" applyBorder="1" applyAlignment="1"/>
    <xf numFmtId="0" fontId="0" fillId="0" borderId="27" xfId="0" applyBorder="1" applyAlignment="1"/>
    <xf numFmtId="0" fontId="18" fillId="3" borderId="88" xfId="0" applyFont="1" applyFill="1" applyBorder="1" applyAlignment="1">
      <alignment horizontal="left" vertical="center" wrapText="1"/>
    </xf>
    <xf numFmtId="0" fontId="22" fillId="0" borderId="107" xfId="0" applyFont="1" applyBorder="1" applyAlignment="1">
      <alignment wrapText="1"/>
    </xf>
    <xf numFmtId="0" fontId="22" fillId="0" borderId="108" xfId="0" applyFont="1" applyBorder="1" applyAlignment="1">
      <alignment wrapText="1"/>
    </xf>
    <xf numFmtId="0" fontId="18" fillId="2" borderId="7" xfId="0" applyFont="1" applyFill="1" applyBorder="1" applyAlignment="1">
      <alignment wrapText="1"/>
    </xf>
    <xf numFmtId="0" fontId="18" fillId="2" borderId="8" xfId="0" applyFont="1" applyFill="1" applyBorder="1" applyAlignment="1">
      <alignment wrapText="1"/>
    </xf>
    <xf numFmtId="0" fontId="18" fillId="2" borderId="27" xfId="0" applyFont="1" applyFill="1" applyBorder="1" applyAlignment="1">
      <alignment wrapText="1"/>
    </xf>
    <xf numFmtId="49" fontId="18" fillId="2" borderId="27" xfId="0" applyNumberFormat="1" applyFont="1" applyFill="1" applyBorder="1" applyAlignment="1">
      <alignment horizontal="left"/>
    </xf>
    <xf numFmtId="0" fontId="41" fillId="2" borderId="26" xfId="0" applyFont="1" applyFill="1" applyBorder="1" applyAlignment="1"/>
    <xf numFmtId="0" fontId="0" fillId="0" borderId="26" xfId="0" applyBorder="1" applyAlignment="1"/>
    <xf numFmtId="0" fontId="0" fillId="0" borderId="7" xfId="0" applyBorder="1" applyAlignment="1"/>
    <xf numFmtId="0" fontId="18" fillId="3" borderId="107" xfId="0" applyFont="1" applyFill="1" applyBorder="1" applyAlignment="1">
      <alignment horizontal="left" vertical="center" wrapText="1"/>
    </xf>
    <xf numFmtId="49" fontId="18" fillId="2" borderId="43" xfId="0" applyNumberFormat="1" applyFont="1" applyFill="1" applyBorder="1" applyAlignment="1">
      <alignment horizontal="left"/>
    </xf>
    <xf numFmtId="49" fontId="18" fillId="2" borderId="4" xfId="0" applyNumberFormat="1" applyFont="1" applyFill="1" applyBorder="1" applyAlignment="1">
      <alignment horizontal="left"/>
    </xf>
    <xf numFmtId="49" fontId="57" fillId="2" borderId="26" xfId="0" applyNumberFormat="1" applyFont="1" applyFill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49" fontId="18" fillId="2" borderId="26" xfId="0" applyNumberFormat="1" applyFont="1" applyFill="1" applyBorder="1" applyAlignment="1">
      <alignment horizontal="left" wrapText="1"/>
    </xf>
    <xf numFmtId="0" fontId="18" fillId="2" borderId="26" xfId="0" applyFont="1" applyFill="1" applyBorder="1" applyAlignment="1">
      <alignment horizontal="left" wrapText="1"/>
    </xf>
    <xf numFmtId="0" fontId="18" fillId="2" borderId="7" xfId="0" applyFont="1" applyFill="1" applyBorder="1" applyAlignment="1">
      <alignment horizontal="left" wrapText="1"/>
    </xf>
    <xf numFmtId="49" fontId="18" fillId="2" borderId="26" xfId="0" applyNumberFormat="1" applyFont="1" applyFill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2" borderId="26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3" borderId="25" xfId="0" applyFont="1" applyFill="1" applyBorder="1" applyAlignment="1">
      <alignment horizontal="left" vertical="center"/>
    </xf>
    <xf numFmtId="0" fontId="0" fillId="0" borderId="19" xfId="0" applyBorder="1" applyAlignment="1"/>
    <xf numFmtId="0" fontId="0" fillId="0" borderId="43" xfId="0" applyBorder="1" applyAlignment="1"/>
    <xf numFmtId="0" fontId="18" fillId="2" borderId="26" xfId="0" applyFont="1" applyFill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7" xfId="0" applyFont="1" applyBorder="1" applyAlignment="1">
      <alignment wrapText="1"/>
    </xf>
    <xf numFmtId="49" fontId="57" fillId="2" borderId="26" xfId="0" applyNumberFormat="1" applyFont="1" applyFill="1" applyBorder="1" applyAlignment="1">
      <alignment horizontal="left"/>
    </xf>
    <xf numFmtId="0" fontId="16" fillId="2" borderId="19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wrapText="1"/>
    </xf>
    <xf numFmtId="0" fontId="18" fillId="2" borderId="8" xfId="0" applyFont="1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7" fillId="2" borderId="104" xfId="0" applyFont="1" applyFill="1" applyBorder="1" applyAlignment="1">
      <alignment horizontal="center"/>
    </xf>
    <xf numFmtId="0" fontId="7" fillId="2" borderId="104" xfId="0" applyFont="1" applyFill="1" applyBorder="1" applyAlignment="1"/>
    <xf numFmtId="0" fontId="11" fillId="2" borderId="54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11" fillId="2" borderId="104" xfId="0" applyFont="1" applyFill="1" applyBorder="1" applyAlignment="1">
      <alignment horizontal="center" wrapText="1"/>
    </xf>
    <xf numFmtId="0" fontId="4" fillId="2" borderId="101" xfId="0" applyFont="1" applyFill="1" applyBorder="1" applyAlignment="1">
      <alignment horizontal="center" vertical="center" shrinkToFit="1"/>
    </xf>
    <xf numFmtId="49" fontId="57" fillId="2" borderId="7" xfId="0" applyNumberFormat="1" applyFont="1" applyFill="1" applyBorder="1" applyAlignment="1">
      <alignment horizontal="left"/>
    </xf>
    <xf numFmtId="0" fontId="16" fillId="2" borderId="4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22" fillId="0" borderId="8" xfId="0" applyFont="1" applyBorder="1" applyAlignment="1">
      <alignment horizontal="left" wrapText="1"/>
    </xf>
    <xf numFmtId="49" fontId="57" fillId="2" borderId="7" xfId="0" applyNumberFormat="1" applyFont="1" applyFill="1" applyBorder="1" applyAlignment="1">
      <alignment horizontal="left" wrapText="1"/>
    </xf>
    <xf numFmtId="0" fontId="9" fillId="2" borderId="103" xfId="0" applyFont="1" applyFill="1" applyBorder="1" applyAlignment="1">
      <alignment horizontal="center" vertical="center"/>
    </xf>
    <xf numFmtId="0" fontId="0" fillId="0" borderId="104" xfId="0" applyBorder="1" applyAlignment="1"/>
    <xf numFmtId="0" fontId="0" fillId="0" borderId="105" xfId="0" applyBorder="1" applyAlignment="1"/>
    <xf numFmtId="0" fontId="0" fillId="0" borderId="21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12" fillId="0" borderId="104" xfId="0" applyFont="1" applyBorder="1" applyAlignment="1">
      <alignment horizontal="center"/>
    </xf>
    <xf numFmtId="0" fontId="63" fillId="0" borderId="7" xfId="0" applyFont="1" applyBorder="1" applyAlignment="1">
      <alignment wrapText="1"/>
    </xf>
    <xf numFmtId="0" fontId="63" fillId="0" borderId="8" xfId="0" applyFont="1" applyBorder="1" applyAlignment="1"/>
    <xf numFmtId="0" fontId="63" fillId="0" borderId="27" xfId="0" applyFont="1" applyBorder="1" applyAlignment="1"/>
    <xf numFmtId="0" fontId="0" fillId="2" borderId="3" xfId="0" applyFill="1" applyBorder="1" applyAlignment="1">
      <alignment vertical="center"/>
    </xf>
    <xf numFmtId="0" fontId="0" fillId="0" borderId="3" xfId="0" applyBorder="1" applyAlignment="1"/>
    <xf numFmtId="0" fontId="0" fillId="0" borderId="110" xfId="0" applyBorder="1" applyAlignment="1"/>
    <xf numFmtId="0" fontId="0" fillId="2" borderId="48" xfId="0" applyFill="1" applyBorder="1" applyAlignment="1">
      <alignment vertical="center"/>
    </xf>
    <xf numFmtId="0" fontId="0" fillId="0" borderId="49" xfId="0" applyBorder="1" applyAlignment="1"/>
    <xf numFmtId="0" fontId="0" fillId="0" borderId="50" xfId="0" applyBorder="1" applyAlignment="1"/>
    <xf numFmtId="0" fontId="0" fillId="0" borderId="75" xfId="0" applyBorder="1" applyAlignment="1"/>
    <xf numFmtId="0" fontId="0" fillId="0" borderId="0" xfId="0" applyBorder="1" applyAlignment="1"/>
    <xf numFmtId="0" fontId="0" fillId="0" borderId="76" xfId="0" applyBorder="1" applyAlignment="1"/>
    <xf numFmtId="0" fontId="0" fillId="0" borderId="111" xfId="0" applyBorder="1" applyAlignment="1"/>
    <xf numFmtId="0" fontId="0" fillId="0" borderId="14" xfId="0" applyBorder="1" applyAlignment="1"/>
    <xf numFmtId="0" fontId="0" fillId="0" borderId="112" xfId="0" applyBorder="1" applyAlignment="1"/>
    <xf numFmtId="0" fontId="11" fillId="0" borderId="7" xfId="0" applyFont="1" applyBorder="1" applyAlignment="1"/>
    <xf numFmtId="0" fontId="65" fillId="0" borderId="109" xfId="0" applyFont="1" applyFill="1" applyBorder="1" applyAlignment="1">
      <alignment horizontal="left" wrapText="1"/>
    </xf>
    <xf numFmtId="0" fontId="0" fillId="0" borderId="107" xfId="0" applyBorder="1" applyAlignment="1">
      <alignment horizontal="left" wrapText="1"/>
    </xf>
    <xf numFmtId="0" fontId="0" fillId="0" borderId="108" xfId="0" applyBorder="1" applyAlignment="1">
      <alignment horizontal="left" wrapText="1"/>
    </xf>
    <xf numFmtId="0" fontId="56" fillId="2" borderId="92" xfId="0" applyFont="1" applyFill="1" applyBorder="1" applyAlignment="1">
      <alignment horizontal="left"/>
    </xf>
    <xf numFmtId="0" fontId="67" fillId="0" borderId="91" xfId="0" applyFont="1" applyBorder="1" applyAlignment="1">
      <alignment horizontal="left"/>
    </xf>
    <xf numFmtId="0" fontId="67" fillId="0" borderId="92" xfId="0" applyFont="1" applyBorder="1" applyAlignment="1">
      <alignment horizontal="center"/>
    </xf>
    <xf numFmtId="0" fontId="11" fillId="8" borderId="92" xfId="0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0" fontId="75" fillId="0" borderId="0" xfId="0" applyFont="1" applyAlignment="1"/>
    <xf numFmtId="0" fontId="11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/>
    <xf numFmtId="0" fontId="63" fillId="0" borderId="7" xfId="0" applyFont="1" applyBorder="1" applyAlignment="1"/>
    <xf numFmtId="0" fontId="11" fillId="0" borderId="7" xfId="0" applyFont="1" applyBorder="1" applyAlignment="1">
      <alignment wrapText="1"/>
    </xf>
    <xf numFmtId="0" fontId="11" fillId="0" borderId="37" xfId="0" applyFont="1" applyBorder="1" applyAlignment="1"/>
    <xf numFmtId="0" fontId="63" fillId="0" borderId="31" xfId="0" applyFont="1" applyBorder="1" applyAlignment="1"/>
    <xf numFmtId="0" fontId="63" fillId="0" borderId="39" xfId="0" applyFont="1" applyBorder="1" applyAlignment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21;DAVKY-n&#225;vrh_I_zmena_%202011%20-%20k&#243;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Sumar "/>
    </sheetNames>
    <sheetDataSet>
      <sheetData sheetId="0">
        <row r="9">
          <cell r="G9">
            <v>404972</v>
          </cell>
        </row>
      </sheetData>
      <sheetData sheetId="1">
        <row r="9">
          <cell r="G9">
            <v>78557</v>
          </cell>
          <cell r="K9">
            <v>11750</v>
          </cell>
        </row>
      </sheetData>
      <sheetData sheetId="2">
        <row r="9">
          <cell r="G9">
            <v>206398</v>
          </cell>
          <cell r="K9">
            <v>315435</v>
          </cell>
          <cell r="L9">
            <v>-2000</v>
          </cell>
        </row>
      </sheetData>
      <sheetData sheetId="3"/>
      <sheetData sheetId="4">
        <row r="9">
          <cell r="K9">
            <v>823080</v>
          </cell>
          <cell r="L9">
            <v>-48125</v>
          </cell>
        </row>
      </sheetData>
      <sheetData sheetId="5"/>
      <sheetData sheetId="6">
        <row r="9">
          <cell r="K9">
            <v>2112213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>
      <selection activeCell="H13" sqref="H13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13" width="12.7109375" customWidth="1"/>
    <col min="14" max="14" width="14.85546875" hidden="1" customWidth="1"/>
    <col min="15" max="15" width="14" hidden="1" customWidth="1"/>
  </cols>
  <sheetData>
    <row r="1" spans="1:15" ht="18.75">
      <c r="A1" s="921" t="s">
        <v>550</v>
      </c>
      <c r="B1" s="922"/>
      <c r="C1" s="922"/>
      <c r="D1" s="922"/>
      <c r="E1" s="922"/>
      <c r="F1" s="922"/>
      <c r="G1" s="922"/>
      <c r="H1" s="922"/>
      <c r="I1" s="922"/>
      <c r="J1" s="3"/>
      <c r="K1" s="3"/>
      <c r="L1" s="3"/>
      <c r="M1" s="3"/>
    </row>
    <row r="2" spans="1:15" ht="15.75" thickBot="1">
      <c r="A2" s="4"/>
      <c r="E2" s="3"/>
      <c r="F2" s="3"/>
      <c r="G2" s="3"/>
      <c r="H2" s="3"/>
      <c r="I2" s="3"/>
      <c r="J2" s="3"/>
      <c r="K2" s="5"/>
      <c r="L2" s="5"/>
      <c r="M2" s="5"/>
      <c r="N2" s="6">
        <f>SUM(N11:N13,N15,N17:N43,N45,N47:N58,N60:N72,N75:N76)</f>
        <v>134558</v>
      </c>
      <c r="O2" s="6">
        <f>SUM(O11:O13,O15,O17:O43,O45,O47:O58,O60:O72,O75:O76)</f>
        <v>134582</v>
      </c>
    </row>
    <row r="3" spans="1:15" ht="24.75" thickTop="1" thickBot="1">
      <c r="A3" s="936" t="s">
        <v>0</v>
      </c>
      <c r="B3" s="937"/>
      <c r="C3" s="937"/>
      <c r="D3" s="937"/>
      <c r="E3" s="937"/>
      <c r="F3" s="937"/>
      <c r="G3" s="937"/>
      <c r="H3" s="938"/>
      <c r="I3" s="938"/>
      <c r="J3" s="938"/>
      <c r="K3" s="938"/>
      <c r="L3" s="939"/>
      <c r="M3" s="940"/>
      <c r="N3" s="7"/>
      <c r="O3" s="8"/>
    </row>
    <row r="4" spans="1:15" ht="18" customHeight="1" thickTop="1">
      <c r="A4" s="9"/>
      <c r="B4" s="10"/>
      <c r="C4" s="11"/>
      <c r="D4" s="12"/>
      <c r="E4" s="941" t="s">
        <v>1</v>
      </c>
      <c r="F4" s="942"/>
      <c r="G4" s="942"/>
      <c r="H4" s="943"/>
      <c r="I4" s="944"/>
      <c r="J4" s="944"/>
      <c r="K4" s="945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3" t="s">
        <v>5</v>
      </c>
      <c r="B5" s="14" t="s">
        <v>6</v>
      </c>
      <c r="C5" s="15"/>
      <c r="D5" s="16"/>
      <c r="E5" s="927" t="s">
        <v>7</v>
      </c>
      <c r="F5" s="928"/>
      <c r="G5" s="929"/>
      <c r="H5" s="930" t="s">
        <v>8</v>
      </c>
      <c r="I5" s="931"/>
      <c r="J5" s="931"/>
      <c r="K5" s="948"/>
      <c r="L5" s="949"/>
      <c r="M5" s="950"/>
      <c r="N5" s="924"/>
      <c r="O5" s="926"/>
    </row>
    <row r="6" spans="1:15" ht="15" customHeight="1">
      <c r="A6" s="17" t="s">
        <v>9</v>
      </c>
      <c r="B6" s="18" t="s">
        <v>10</v>
      </c>
      <c r="C6" s="11"/>
      <c r="D6" s="19" t="s">
        <v>11</v>
      </c>
      <c r="E6" s="934" t="s">
        <v>12</v>
      </c>
      <c r="F6" s="951" t="s">
        <v>13</v>
      </c>
      <c r="G6" s="932" t="s">
        <v>14</v>
      </c>
      <c r="H6" s="934" t="s">
        <v>12</v>
      </c>
      <c r="I6" s="951" t="s">
        <v>13</v>
      </c>
      <c r="J6" s="953" t="s">
        <v>14</v>
      </c>
      <c r="K6" s="934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7" t="s">
        <v>17</v>
      </c>
      <c r="B7" s="18" t="s">
        <v>18</v>
      </c>
      <c r="C7" s="11"/>
      <c r="D7" s="19"/>
      <c r="E7" s="935"/>
      <c r="F7" s="952"/>
      <c r="G7" s="933"/>
      <c r="H7" s="935"/>
      <c r="I7" s="952"/>
      <c r="J7" s="954"/>
      <c r="K7" s="935"/>
      <c r="L7" s="952"/>
      <c r="M7" s="933"/>
      <c r="N7" s="117" t="s">
        <v>19</v>
      </c>
      <c r="O7" s="21" t="s">
        <v>19</v>
      </c>
    </row>
    <row r="8" spans="1:15" ht="15.75" thickBot="1">
      <c r="A8" s="22"/>
      <c r="B8" s="23" t="s">
        <v>20</v>
      </c>
      <c r="C8" s="24"/>
      <c r="D8" s="25"/>
      <c r="E8" s="957" t="s">
        <v>21</v>
      </c>
      <c r="F8" s="958"/>
      <c r="G8" s="959"/>
      <c r="H8" s="957" t="s">
        <v>21</v>
      </c>
      <c r="I8" s="958"/>
      <c r="J8" s="949"/>
      <c r="K8" s="957" t="s">
        <v>21</v>
      </c>
      <c r="L8" s="960"/>
      <c r="M8" s="961"/>
      <c r="N8" s="118" t="s">
        <v>22</v>
      </c>
      <c r="O8" s="26" t="s">
        <v>22</v>
      </c>
    </row>
    <row r="9" spans="1:15" ht="17.25" thickTop="1" thickBot="1">
      <c r="A9" s="119" t="s">
        <v>35</v>
      </c>
      <c r="B9" s="120"/>
      <c r="C9" s="121"/>
      <c r="D9" s="122"/>
      <c r="E9" s="92">
        <f>SUM(E14,E10,E16,E44,E46,E59,E73)</f>
        <v>189431</v>
      </c>
      <c r="F9" s="93">
        <f>SUM(F10,F14,F16,F44,F46,F59)</f>
        <v>206398</v>
      </c>
      <c r="G9" s="94">
        <f>SUM(G10,G14,G16,G59)</f>
        <v>16967</v>
      </c>
      <c r="H9" s="27">
        <f>SUM(H10,H14,H16,H44,H46,H59,H73)</f>
        <v>317435</v>
      </c>
      <c r="I9" s="95">
        <f>SUM(I10,I14,I16,I44,I46,I59,I73)</f>
        <v>315435</v>
      </c>
      <c r="J9" s="96">
        <f>SUM(J10,J14,J16,J44,J46,J59,J73)</f>
        <v>-2000</v>
      </c>
      <c r="K9" s="27">
        <f>SUM(H9,E9)</f>
        <v>506866</v>
      </c>
      <c r="L9" s="95">
        <f>SUM(I9,F9)</f>
        <v>521833</v>
      </c>
      <c r="M9" s="97">
        <f t="shared" ref="M9:M14" si="0">SUM(G9,J9)</f>
        <v>14967</v>
      </c>
      <c r="N9" s="123">
        <f>SUM(N10,N14,N16,N44,N46,N59,N73)</f>
        <v>134558</v>
      </c>
      <c r="O9" s="29">
        <f>SUM(O10,O14,O16,O44,O46,O59,O73)</f>
        <v>134582</v>
      </c>
    </row>
    <row r="10" spans="1:15" ht="15.75" thickTop="1">
      <c r="A10" s="98" t="s">
        <v>36</v>
      </c>
      <c r="B10" s="124" t="s">
        <v>37</v>
      </c>
      <c r="C10" s="124"/>
      <c r="D10" s="125"/>
      <c r="E10" s="99">
        <f>SUM(E11:E13)</f>
        <v>26510</v>
      </c>
      <c r="F10" s="100">
        <f>SUM(F11:F13)</f>
        <v>26510</v>
      </c>
      <c r="G10" s="101">
        <f>SUM(G11:G13)</f>
        <v>0</v>
      </c>
      <c r="H10" s="33">
        <v>0</v>
      </c>
      <c r="I10" s="31"/>
      <c r="J10" s="30"/>
      <c r="K10" s="33">
        <f>SUM(K11:K13)</f>
        <v>26510</v>
      </c>
      <c r="L10" s="31">
        <f>SUM(F10,I10)</f>
        <v>26510</v>
      </c>
      <c r="M10" s="32">
        <f t="shared" si="0"/>
        <v>0</v>
      </c>
      <c r="N10" s="126">
        <f>SUM(N11:N13)</f>
        <v>10500</v>
      </c>
      <c r="O10" s="35">
        <f>SUM(O11:O13)</f>
        <v>10500</v>
      </c>
    </row>
    <row r="11" spans="1:15" ht="26.25">
      <c r="A11" s="127"/>
      <c r="B11" s="37" t="s">
        <v>23</v>
      </c>
      <c r="C11" s="128" t="s">
        <v>38</v>
      </c>
      <c r="D11" s="47" t="s">
        <v>39</v>
      </c>
      <c r="E11" s="105">
        <v>10000</v>
      </c>
      <c r="F11" s="72">
        <v>10000</v>
      </c>
      <c r="G11" s="71">
        <v>0</v>
      </c>
      <c r="H11" s="39"/>
      <c r="I11" s="129"/>
      <c r="J11" s="130"/>
      <c r="K11" s="49">
        <v>10000</v>
      </c>
      <c r="L11" s="131">
        <f>SUM(F11,I11)</f>
        <v>10000</v>
      </c>
      <c r="M11" s="132">
        <f t="shared" si="0"/>
        <v>0</v>
      </c>
      <c r="N11" s="133">
        <v>10000</v>
      </c>
      <c r="O11" s="134">
        <v>10000</v>
      </c>
    </row>
    <row r="12" spans="1:15">
      <c r="A12" s="127"/>
      <c r="B12" s="37" t="s">
        <v>23</v>
      </c>
      <c r="C12" s="135">
        <v>637005</v>
      </c>
      <c r="D12" s="47" t="s">
        <v>40</v>
      </c>
      <c r="E12" s="105">
        <v>500</v>
      </c>
      <c r="F12" s="72">
        <v>500</v>
      </c>
      <c r="G12" s="71">
        <v>0</v>
      </c>
      <c r="H12" s="39"/>
      <c r="I12" s="129"/>
      <c r="J12" s="130"/>
      <c r="K12" s="49">
        <v>500</v>
      </c>
      <c r="L12" s="131">
        <f>SUM(F12,I12)</f>
        <v>500</v>
      </c>
      <c r="M12" s="132">
        <f t="shared" si="0"/>
        <v>0</v>
      </c>
      <c r="N12" s="133">
        <v>500</v>
      </c>
      <c r="O12" s="134">
        <v>500</v>
      </c>
    </row>
    <row r="13" spans="1:15" ht="29.45" customHeight="1">
      <c r="A13" s="127"/>
      <c r="B13" s="37" t="s">
        <v>23</v>
      </c>
      <c r="C13" s="135">
        <v>637005</v>
      </c>
      <c r="D13" s="136" t="s">
        <v>41</v>
      </c>
      <c r="E13" s="105">
        <v>16010</v>
      </c>
      <c r="F13" s="72">
        <v>16010</v>
      </c>
      <c r="G13" s="71">
        <v>0</v>
      </c>
      <c r="H13" s="39"/>
      <c r="I13" s="129"/>
      <c r="J13" s="130"/>
      <c r="K13" s="49">
        <v>16010</v>
      </c>
      <c r="L13" s="137">
        <f>SUM(F13,I13)</f>
        <v>16010</v>
      </c>
      <c r="M13" s="132">
        <f t="shared" si="0"/>
        <v>0</v>
      </c>
      <c r="N13" s="133">
        <v>0</v>
      </c>
      <c r="O13" s="134">
        <v>0</v>
      </c>
    </row>
    <row r="14" spans="1:15" ht="29.45" customHeight="1">
      <c r="A14" s="138" t="s">
        <v>42</v>
      </c>
      <c r="B14" s="955" t="s">
        <v>43</v>
      </c>
      <c r="C14" s="956"/>
      <c r="D14" s="956"/>
      <c r="E14" s="109">
        <v>0</v>
      </c>
      <c r="F14" s="59">
        <v>13544</v>
      </c>
      <c r="G14" s="57">
        <v>13544</v>
      </c>
      <c r="H14" s="139"/>
      <c r="I14" s="52"/>
      <c r="J14" s="51"/>
      <c r="K14" s="109">
        <v>0</v>
      </c>
      <c r="L14" s="31">
        <f>SUM(F14,I14)</f>
        <v>13544</v>
      </c>
      <c r="M14" s="32">
        <f t="shared" si="0"/>
        <v>13544</v>
      </c>
      <c r="N14" s="140">
        <v>0</v>
      </c>
      <c r="O14" s="55">
        <v>0</v>
      </c>
    </row>
    <row r="15" spans="1:15" ht="13.15" customHeight="1">
      <c r="A15" s="141"/>
      <c r="B15" s="142"/>
      <c r="C15" s="143"/>
      <c r="D15" s="144"/>
      <c r="E15" s="105"/>
      <c r="F15" s="106"/>
      <c r="G15" s="107"/>
      <c r="H15" s="145"/>
      <c r="I15" s="137"/>
      <c r="J15" s="146"/>
      <c r="K15" s="105"/>
      <c r="L15" s="147"/>
      <c r="M15" s="148"/>
      <c r="N15" s="149"/>
      <c r="O15" s="42"/>
    </row>
    <row r="16" spans="1:15">
      <c r="A16" s="56" t="s">
        <v>44</v>
      </c>
      <c r="B16" s="955" t="s">
        <v>45</v>
      </c>
      <c r="C16" s="956"/>
      <c r="D16" s="956"/>
      <c r="E16" s="109">
        <f t="shared" ref="E16:K16" si="1">SUM(E17:E43)</f>
        <v>107366</v>
      </c>
      <c r="F16" s="59">
        <f>SUM(F17:F43)</f>
        <v>110789</v>
      </c>
      <c r="G16" s="57">
        <f t="shared" si="1"/>
        <v>3423</v>
      </c>
      <c r="H16" s="109">
        <f t="shared" si="1"/>
        <v>131000</v>
      </c>
      <c r="I16" s="59">
        <f t="shared" si="1"/>
        <v>129000</v>
      </c>
      <c r="J16" s="57">
        <f t="shared" si="1"/>
        <v>-2000</v>
      </c>
      <c r="K16" s="109">
        <f t="shared" si="1"/>
        <v>238366</v>
      </c>
      <c r="L16" s="31">
        <f t="shared" ref="L16:L47" si="2">SUM(F16,I16)</f>
        <v>239789</v>
      </c>
      <c r="M16" s="32">
        <f t="shared" ref="M16:M47" si="3">SUM(G16,J16)</f>
        <v>1423</v>
      </c>
      <c r="N16" s="140">
        <f>SUM(N17:N43)</f>
        <v>73916</v>
      </c>
      <c r="O16" s="55">
        <f>SUM(O17:O43)</f>
        <v>73916</v>
      </c>
    </row>
    <row r="17" spans="1:15" ht="30" customHeight="1">
      <c r="A17" s="127"/>
      <c r="B17" s="69" t="s">
        <v>23</v>
      </c>
      <c r="C17" s="150" t="s">
        <v>24</v>
      </c>
      <c r="D17" s="64" t="s">
        <v>27</v>
      </c>
      <c r="E17" s="105">
        <v>32673</v>
      </c>
      <c r="F17" s="106">
        <v>32673</v>
      </c>
      <c r="G17" s="107">
        <v>0</v>
      </c>
      <c r="H17" s="104"/>
      <c r="I17" s="66"/>
      <c r="J17" s="65"/>
      <c r="K17" s="151">
        <f>SUM(E17)</f>
        <v>32673</v>
      </c>
      <c r="L17" s="152">
        <f t="shared" si="2"/>
        <v>32673</v>
      </c>
      <c r="M17" s="153">
        <f t="shared" si="3"/>
        <v>0</v>
      </c>
      <c r="N17" s="149">
        <v>32673</v>
      </c>
      <c r="O17" s="42">
        <v>32673</v>
      </c>
    </row>
    <row r="18" spans="1:15" ht="16.899999999999999" customHeight="1">
      <c r="A18" s="127"/>
      <c r="B18" s="68" t="s">
        <v>23</v>
      </c>
      <c r="C18" s="135">
        <v>614</v>
      </c>
      <c r="D18" s="46" t="s">
        <v>46</v>
      </c>
      <c r="E18" s="105">
        <v>200</v>
      </c>
      <c r="F18" s="72">
        <v>200</v>
      </c>
      <c r="G18" s="71">
        <v>0</v>
      </c>
      <c r="H18" s="104"/>
      <c r="I18" s="66"/>
      <c r="J18" s="65"/>
      <c r="K18" s="105">
        <f>SUM(E18)</f>
        <v>200</v>
      </c>
      <c r="L18" s="131">
        <f t="shared" si="2"/>
        <v>200</v>
      </c>
      <c r="M18" s="132">
        <f t="shared" si="3"/>
        <v>0</v>
      </c>
      <c r="N18" s="149">
        <v>0</v>
      </c>
      <c r="O18" s="42">
        <v>0</v>
      </c>
    </row>
    <row r="19" spans="1:15">
      <c r="A19" s="127"/>
      <c r="B19" s="68" t="s">
        <v>23</v>
      </c>
      <c r="C19" s="135">
        <v>637016</v>
      </c>
      <c r="D19" s="45" t="s">
        <v>26</v>
      </c>
      <c r="E19" s="105">
        <v>236</v>
      </c>
      <c r="F19" s="72">
        <v>236</v>
      </c>
      <c r="G19" s="71">
        <v>0</v>
      </c>
      <c r="H19" s="104"/>
      <c r="I19" s="66"/>
      <c r="J19" s="65"/>
      <c r="K19" s="105">
        <v>236</v>
      </c>
      <c r="L19" s="131">
        <f t="shared" si="2"/>
        <v>236</v>
      </c>
      <c r="M19" s="132">
        <f t="shared" si="3"/>
        <v>0</v>
      </c>
      <c r="N19" s="149">
        <v>236</v>
      </c>
      <c r="O19" s="42">
        <v>236</v>
      </c>
    </row>
    <row r="20" spans="1:15">
      <c r="A20" s="127"/>
      <c r="B20" s="68" t="s">
        <v>23</v>
      </c>
      <c r="C20" s="135">
        <v>637014</v>
      </c>
      <c r="D20" s="45" t="s">
        <v>29</v>
      </c>
      <c r="E20" s="105">
        <v>1830</v>
      </c>
      <c r="F20" s="72">
        <v>1830</v>
      </c>
      <c r="G20" s="71">
        <v>0</v>
      </c>
      <c r="H20" s="104"/>
      <c r="I20" s="66"/>
      <c r="J20" s="65"/>
      <c r="K20" s="105">
        <v>1830</v>
      </c>
      <c r="L20" s="131">
        <f t="shared" si="2"/>
        <v>1830</v>
      </c>
      <c r="M20" s="132">
        <f t="shared" si="3"/>
        <v>0</v>
      </c>
      <c r="N20" s="149">
        <v>1830</v>
      </c>
      <c r="O20" s="42">
        <v>1830</v>
      </c>
    </row>
    <row r="21" spans="1:15">
      <c r="A21" s="154"/>
      <c r="B21" s="61" t="s">
        <v>23</v>
      </c>
      <c r="C21" s="155">
        <v>633001</v>
      </c>
      <c r="D21" s="156" t="s">
        <v>47</v>
      </c>
      <c r="E21" s="151">
        <v>1100</v>
      </c>
      <c r="F21" s="157">
        <v>3100</v>
      </c>
      <c r="G21" s="158">
        <v>2000</v>
      </c>
      <c r="H21" s="159"/>
      <c r="I21" s="160"/>
      <c r="J21" s="161"/>
      <c r="K21" s="151">
        <f>SUM(E21)</f>
        <v>1100</v>
      </c>
      <c r="L21" s="152">
        <f t="shared" si="2"/>
        <v>3100</v>
      </c>
      <c r="M21" s="153">
        <f t="shared" si="3"/>
        <v>2000</v>
      </c>
      <c r="N21" s="149">
        <v>1000</v>
      </c>
      <c r="O21" s="42">
        <v>1000</v>
      </c>
    </row>
    <row r="22" spans="1:15">
      <c r="A22" s="154"/>
      <c r="B22" s="43" t="s">
        <v>23</v>
      </c>
      <c r="C22" s="150">
        <v>633003</v>
      </c>
      <c r="D22" s="162" t="s">
        <v>48</v>
      </c>
      <c r="E22" s="105"/>
      <c r="F22" s="106">
        <v>0</v>
      </c>
      <c r="G22" s="107">
        <v>0</v>
      </c>
      <c r="H22" s="159"/>
      <c r="I22" s="160"/>
      <c r="J22" s="161"/>
      <c r="K22" s="105"/>
      <c r="L22" s="163">
        <f t="shared" si="2"/>
        <v>0</v>
      </c>
      <c r="M22" s="148">
        <f t="shared" si="3"/>
        <v>0</v>
      </c>
      <c r="N22" s="149"/>
      <c r="O22" s="42"/>
    </row>
    <row r="23" spans="1:15" ht="28.15" customHeight="1">
      <c r="A23" s="154"/>
      <c r="B23" s="37" t="s">
        <v>23</v>
      </c>
      <c r="C23" s="164">
        <v>633004</v>
      </c>
      <c r="D23" s="38" t="s">
        <v>49</v>
      </c>
      <c r="E23" s="105">
        <v>700</v>
      </c>
      <c r="F23" s="72">
        <v>700</v>
      </c>
      <c r="G23" s="71">
        <v>0</v>
      </c>
      <c r="H23" s="159"/>
      <c r="I23" s="160"/>
      <c r="J23" s="161"/>
      <c r="K23" s="105">
        <f>SUM(E23)</f>
        <v>700</v>
      </c>
      <c r="L23" s="131">
        <f t="shared" si="2"/>
        <v>700</v>
      </c>
      <c r="M23" s="132">
        <f t="shared" si="3"/>
        <v>0</v>
      </c>
      <c r="N23" s="149">
        <v>700</v>
      </c>
      <c r="O23" s="42">
        <v>700</v>
      </c>
    </row>
    <row r="24" spans="1:15" ht="20.25" customHeight="1">
      <c r="A24" s="154"/>
      <c r="B24" s="61" t="s">
        <v>23</v>
      </c>
      <c r="C24" s="155">
        <v>633005</v>
      </c>
      <c r="D24" s="165" t="s">
        <v>50</v>
      </c>
      <c r="E24" s="151"/>
      <c r="F24" s="157">
        <v>1423</v>
      </c>
      <c r="G24" s="158">
        <v>1423</v>
      </c>
      <c r="H24" s="159"/>
      <c r="I24" s="160"/>
      <c r="J24" s="161"/>
      <c r="K24" s="151"/>
      <c r="L24" s="152">
        <f t="shared" si="2"/>
        <v>1423</v>
      </c>
      <c r="M24" s="153">
        <f t="shared" si="3"/>
        <v>1423</v>
      </c>
      <c r="N24" s="149"/>
      <c r="O24" s="42"/>
    </row>
    <row r="25" spans="1:15">
      <c r="A25" s="127"/>
      <c r="B25" s="74" t="s">
        <v>23</v>
      </c>
      <c r="C25" s="155">
        <v>633006</v>
      </c>
      <c r="D25" s="175" t="s">
        <v>51</v>
      </c>
      <c r="E25" s="151">
        <v>1100</v>
      </c>
      <c r="F25" s="157">
        <v>1600</v>
      </c>
      <c r="G25" s="158">
        <v>500</v>
      </c>
      <c r="H25" s="104"/>
      <c r="I25" s="66"/>
      <c r="J25" s="65"/>
      <c r="K25" s="151">
        <f>SUM(E25)</f>
        <v>1100</v>
      </c>
      <c r="L25" s="152">
        <f t="shared" si="2"/>
        <v>1600</v>
      </c>
      <c r="M25" s="153">
        <f t="shared" si="3"/>
        <v>500</v>
      </c>
      <c r="N25" s="149">
        <v>1100</v>
      </c>
      <c r="O25" s="42">
        <v>1100</v>
      </c>
    </row>
    <row r="26" spans="1:15">
      <c r="A26" s="127"/>
      <c r="B26" s="69" t="s">
        <v>23</v>
      </c>
      <c r="C26" s="150">
        <v>633006</v>
      </c>
      <c r="D26" s="70" t="s">
        <v>52</v>
      </c>
      <c r="E26" s="105">
        <v>300</v>
      </c>
      <c r="F26" s="106">
        <v>300</v>
      </c>
      <c r="G26" s="107">
        <v>0</v>
      </c>
      <c r="H26" s="104"/>
      <c r="I26" s="66"/>
      <c r="J26" s="65"/>
      <c r="K26" s="105">
        <f>SUM(E26)</f>
        <v>300</v>
      </c>
      <c r="L26" s="131">
        <f t="shared" si="2"/>
        <v>300</v>
      </c>
      <c r="M26" s="132">
        <f t="shared" si="3"/>
        <v>0</v>
      </c>
      <c r="N26" s="149">
        <v>0</v>
      </c>
      <c r="O26" s="42">
        <v>0</v>
      </c>
    </row>
    <row r="27" spans="1:15" ht="26.45" customHeight="1">
      <c r="A27" s="127"/>
      <c r="B27" s="68" t="s">
        <v>23</v>
      </c>
      <c r="C27" s="135">
        <v>633010</v>
      </c>
      <c r="D27" s="46" t="s">
        <v>53</v>
      </c>
      <c r="E27" s="105">
        <v>70</v>
      </c>
      <c r="F27" s="72">
        <v>70</v>
      </c>
      <c r="G27" s="71">
        <v>0</v>
      </c>
      <c r="H27" s="104"/>
      <c r="I27" s="66"/>
      <c r="J27" s="65"/>
      <c r="K27" s="105">
        <v>70</v>
      </c>
      <c r="L27" s="131">
        <f t="shared" si="2"/>
        <v>70</v>
      </c>
      <c r="M27" s="132">
        <f t="shared" si="3"/>
        <v>0</v>
      </c>
      <c r="N27" s="149">
        <v>70</v>
      </c>
      <c r="O27" s="42">
        <v>70</v>
      </c>
    </row>
    <row r="28" spans="1:15" ht="21.75" customHeight="1">
      <c r="A28" s="127"/>
      <c r="B28" s="69" t="s">
        <v>23</v>
      </c>
      <c r="C28" s="150">
        <v>635003</v>
      </c>
      <c r="D28" s="64" t="s">
        <v>54</v>
      </c>
      <c r="E28" s="105"/>
      <c r="F28" s="106">
        <v>0</v>
      </c>
      <c r="G28" s="107">
        <v>0</v>
      </c>
      <c r="H28" s="104"/>
      <c r="I28" s="66"/>
      <c r="J28" s="65"/>
      <c r="K28" s="105"/>
      <c r="L28" s="163">
        <f t="shared" si="2"/>
        <v>0</v>
      </c>
      <c r="M28" s="148">
        <f t="shared" si="3"/>
        <v>0</v>
      </c>
      <c r="N28" s="149"/>
      <c r="O28" s="42"/>
    </row>
    <row r="29" spans="1:15" ht="26.45" customHeight="1">
      <c r="A29" s="127"/>
      <c r="B29" s="69" t="s">
        <v>23</v>
      </c>
      <c r="C29" s="150">
        <v>635004</v>
      </c>
      <c r="D29" s="64" t="s">
        <v>55</v>
      </c>
      <c r="E29" s="105"/>
      <c r="F29" s="106">
        <v>0</v>
      </c>
      <c r="G29" s="107">
        <v>0</v>
      </c>
      <c r="H29" s="104"/>
      <c r="I29" s="66"/>
      <c r="J29" s="65"/>
      <c r="K29" s="105"/>
      <c r="L29" s="163">
        <f t="shared" si="2"/>
        <v>0</v>
      </c>
      <c r="M29" s="148">
        <f t="shared" si="3"/>
        <v>0</v>
      </c>
      <c r="N29" s="149"/>
      <c r="O29" s="42"/>
    </row>
    <row r="30" spans="1:15" ht="15.6" customHeight="1">
      <c r="A30" s="166"/>
      <c r="B30" s="43" t="s">
        <v>23</v>
      </c>
      <c r="C30" s="150">
        <v>635006</v>
      </c>
      <c r="D30" s="64" t="s">
        <v>56</v>
      </c>
      <c r="E30" s="105">
        <v>30000</v>
      </c>
      <c r="F30" s="106">
        <v>30000</v>
      </c>
      <c r="G30" s="107">
        <v>0</v>
      </c>
      <c r="H30" s="105"/>
      <c r="I30" s="72"/>
      <c r="J30" s="71"/>
      <c r="K30" s="105">
        <v>30000</v>
      </c>
      <c r="L30" s="131">
        <f t="shared" si="2"/>
        <v>30000</v>
      </c>
      <c r="M30" s="132">
        <f t="shared" si="3"/>
        <v>0</v>
      </c>
      <c r="N30" s="149">
        <v>10000</v>
      </c>
      <c r="O30" s="42">
        <v>10000</v>
      </c>
    </row>
    <row r="31" spans="1:15" ht="27.75" customHeight="1">
      <c r="A31" s="166"/>
      <c r="B31" s="43" t="s">
        <v>23</v>
      </c>
      <c r="C31" s="150">
        <v>635006</v>
      </c>
      <c r="D31" s="64" t="s">
        <v>57</v>
      </c>
      <c r="E31" s="105">
        <v>4000</v>
      </c>
      <c r="F31" s="72">
        <v>4000</v>
      </c>
      <c r="G31" s="71">
        <v>0</v>
      </c>
      <c r="H31" s="105"/>
      <c r="I31" s="72"/>
      <c r="J31" s="71"/>
      <c r="K31" s="105">
        <v>4000</v>
      </c>
      <c r="L31" s="131">
        <f t="shared" si="2"/>
        <v>4000</v>
      </c>
      <c r="M31" s="132">
        <f t="shared" si="3"/>
        <v>0</v>
      </c>
      <c r="N31" s="149">
        <v>1000</v>
      </c>
      <c r="O31" s="42">
        <v>1000</v>
      </c>
    </row>
    <row r="32" spans="1:15">
      <c r="A32" s="166"/>
      <c r="B32" s="43" t="s">
        <v>23</v>
      </c>
      <c r="C32" s="150">
        <v>636002</v>
      </c>
      <c r="D32" s="70" t="s">
        <v>58</v>
      </c>
      <c r="E32" s="105">
        <v>48</v>
      </c>
      <c r="F32" s="72">
        <v>48</v>
      </c>
      <c r="G32" s="71">
        <v>0</v>
      </c>
      <c r="H32" s="105"/>
      <c r="I32" s="72"/>
      <c r="J32" s="71"/>
      <c r="K32" s="105">
        <v>48</v>
      </c>
      <c r="L32" s="131">
        <f t="shared" si="2"/>
        <v>48</v>
      </c>
      <c r="M32" s="132">
        <f t="shared" si="3"/>
        <v>0</v>
      </c>
      <c r="N32" s="149">
        <v>48</v>
      </c>
      <c r="O32" s="42">
        <v>48</v>
      </c>
    </row>
    <row r="33" spans="1:15">
      <c r="A33" s="127"/>
      <c r="B33" s="37" t="s">
        <v>23</v>
      </c>
      <c r="C33" s="135">
        <v>637004</v>
      </c>
      <c r="D33" s="45" t="s">
        <v>59</v>
      </c>
      <c r="E33" s="104">
        <v>11350</v>
      </c>
      <c r="F33" s="66">
        <v>11350</v>
      </c>
      <c r="G33" s="65">
        <v>0</v>
      </c>
      <c r="H33" s="104"/>
      <c r="I33" s="66"/>
      <c r="J33" s="65"/>
      <c r="K33" s="104">
        <f>SUM(E33)</f>
        <v>11350</v>
      </c>
      <c r="L33" s="131">
        <f t="shared" si="2"/>
        <v>11350</v>
      </c>
      <c r="M33" s="132">
        <f t="shared" si="3"/>
        <v>0</v>
      </c>
      <c r="N33" s="149">
        <v>5000</v>
      </c>
      <c r="O33" s="42">
        <v>5000</v>
      </c>
    </row>
    <row r="34" spans="1:15">
      <c r="A34" s="127"/>
      <c r="B34" s="61" t="s">
        <v>23</v>
      </c>
      <c r="C34" s="155">
        <v>637004</v>
      </c>
      <c r="D34" s="175" t="s">
        <v>60</v>
      </c>
      <c r="E34" s="151">
        <v>500</v>
      </c>
      <c r="F34" s="157">
        <v>0</v>
      </c>
      <c r="G34" s="158">
        <v>-500</v>
      </c>
      <c r="H34" s="104"/>
      <c r="I34" s="66"/>
      <c r="J34" s="65"/>
      <c r="K34" s="151">
        <v>500</v>
      </c>
      <c r="L34" s="152">
        <f t="shared" si="2"/>
        <v>0</v>
      </c>
      <c r="M34" s="153">
        <f t="shared" si="3"/>
        <v>-500</v>
      </c>
      <c r="N34" s="149">
        <v>500</v>
      </c>
      <c r="O34" s="42">
        <v>500</v>
      </c>
    </row>
    <row r="35" spans="1:15" s="169" customFormat="1" ht="30.6" customHeight="1">
      <c r="A35" s="166"/>
      <c r="B35" s="43" t="s">
        <v>23</v>
      </c>
      <c r="C35" s="150">
        <v>637004</v>
      </c>
      <c r="D35" s="64" t="s">
        <v>61</v>
      </c>
      <c r="E35" s="105">
        <v>5500</v>
      </c>
      <c r="F35" s="72">
        <v>5500</v>
      </c>
      <c r="G35" s="71">
        <v>0</v>
      </c>
      <c r="H35" s="105"/>
      <c r="I35" s="72"/>
      <c r="J35" s="71"/>
      <c r="K35" s="105">
        <f>SUM(E35)</f>
        <v>5500</v>
      </c>
      <c r="L35" s="131">
        <f t="shared" si="2"/>
        <v>5500</v>
      </c>
      <c r="M35" s="132">
        <f t="shared" si="3"/>
        <v>0</v>
      </c>
      <c r="N35" s="167">
        <v>0</v>
      </c>
      <c r="O35" s="168">
        <v>0</v>
      </c>
    </row>
    <row r="36" spans="1:15" ht="28.5" customHeight="1">
      <c r="A36" s="127"/>
      <c r="B36" s="37" t="s">
        <v>23</v>
      </c>
      <c r="C36" s="135">
        <v>637005</v>
      </c>
      <c r="D36" s="46" t="s">
        <v>62</v>
      </c>
      <c r="E36" s="104">
        <v>1659</v>
      </c>
      <c r="F36" s="66">
        <v>1659</v>
      </c>
      <c r="G36" s="65">
        <v>0</v>
      </c>
      <c r="H36" s="104"/>
      <c r="I36" s="66"/>
      <c r="J36" s="65"/>
      <c r="K36" s="104">
        <v>1659</v>
      </c>
      <c r="L36" s="131">
        <f t="shared" si="2"/>
        <v>1659</v>
      </c>
      <c r="M36" s="132">
        <f t="shared" si="3"/>
        <v>0</v>
      </c>
      <c r="N36" s="149">
        <v>1659</v>
      </c>
      <c r="O36" s="42">
        <v>1659</v>
      </c>
    </row>
    <row r="37" spans="1:15">
      <c r="A37" s="127"/>
      <c r="B37" s="37" t="s">
        <v>23</v>
      </c>
      <c r="C37" s="135">
        <v>637015</v>
      </c>
      <c r="D37" s="45" t="s">
        <v>63</v>
      </c>
      <c r="E37" s="104">
        <v>15000</v>
      </c>
      <c r="F37" s="66">
        <v>15000</v>
      </c>
      <c r="G37" s="65">
        <v>0</v>
      </c>
      <c r="H37" s="170"/>
      <c r="I37" s="66"/>
      <c r="J37" s="65"/>
      <c r="K37" s="104">
        <f>SUM(E37)</f>
        <v>15000</v>
      </c>
      <c r="L37" s="131">
        <f t="shared" si="2"/>
        <v>15000</v>
      </c>
      <c r="M37" s="132">
        <f t="shared" si="3"/>
        <v>0</v>
      </c>
      <c r="N37" s="149">
        <v>15000</v>
      </c>
      <c r="O37" s="42">
        <v>15000</v>
      </c>
    </row>
    <row r="38" spans="1:15">
      <c r="A38" s="36"/>
      <c r="B38" s="43" t="s">
        <v>23</v>
      </c>
      <c r="C38" s="43" t="s">
        <v>64</v>
      </c>
      <c r="D38" s="70" t="s">
        <v>65</v>
      </c>
      <c r="E38" s="44">
        <v>1100</v>
      </c>
      <c r="F38" s="171">
        <v>1100</v>
      </c>
      <c r="G38" s="172">
        <v>0</v>
      </c>
      <c r="H38" s="173"/>
      <c r="I38" s="66"/>
      <c r="J38" s="65"/>
      <c r="K38" s="44">
        <v>1100</v>
      </c>
      <c r="L38" s="163">
        <f t="shared" si="2"/>
        <v>1100</v>
      </c>
      <c r="M38" s="148">
        <f t="shared" si="3"/>
        <v>0</v>
      </c>
      <c r="N38" s="149">
        <v>1100</v>
      </c>
      <c r="O38" s="42">
        <v>1100</v>
      </c>
    </row>
    <row r="39" spans="1:15" ht="17.45" customHeight="1">
      <c r="A39" s="127"/>
      <c r="B39" s="43" t="s">
        <v>23</v>
      </c>
      <c r="C39" s="150">
        <v>642015</v>
      </c>
      <c r="D39" s="64" t="s">
        <v>30</v>
      </c>
      <c r="E39" s="105">
        <v>0</v>
      </c>
      <c r="F39" s="106">
        <v>0</v>
      </c>
      <c r="G39" s="107">
        <v>0</v>
      </c>
      <c r="H39" s="174"/>
      <c r="I39" s="66"/>
      <c r="J39" s="65"/>
      <c r="K39" s="105">
        <v>0</v>
      </c>
      <c r="L39" s="163">
        <f t="shared" si="2"/>
        <v>0</v>
      </c>
      <c r="M39" s="148">
        <f t="shared" si="3"/>
        <v>0</v>
      </c>
      <c r="N39" s="149">
        <v>0</v>
      </c>
      <c r="O39" s="42">
        <v>0</v>
      </c>
    </row>
    <row r="40" spans="1:15">
      <c r="A40" s="127"/>
      <c r="B40" s="61" t="s">
        <v>23</v>
      </c>
      <c r="C40" s="155">
        <v>713001</v>
      </c>
      <c r="D40" s="175" t="s">
        <v>66</v>
      </c>
      <c r="E40" s="151">
        <v>0</v>
      </c>
      <c r="F40" s="157"/>
      <c r="G40" s="158"/>
      <c r="H40" s="151">
        <v>2000</v>
      </c>
      <c r="I40" s="157">
        <v>0</v>
      </c>
      <c r="J40" s="158">
        <v>-2000</v>
      </c>
      <c r="K40" s="151">
        <v>2000</v>
      </c>
      <c r="L40" s="152">
        <f t="shared" si="2"/>
        <v>0</v>
      </c>
      <c r="M40" s="153">
        <f t="shared" si="3"/>
        <v>-2000</v>
      </c>
      <c r="N40" s="176">
        <v>2000</v>
      </c>
      <c r="O40" s="177">
        <v>2000</v>
      </c>
    </row>
    <row r="41" spans="1:15" ht="45" customHeight="1">
      <c r="A41" s="127"/>
      <c r="B41" s="43" t="s">
        <v>67</v>
      </c>
      <c r="C41" s="150">
        <v>717002</v>
      </c>
      <c r="D41" s="64" t="s">
        <v>68</v>
      </c>
      <c r="E41" s="105">
        <v>0</v>
      </c>
      <c r="F41" s="106"/>
      <c r="G41" s="107"/>
      <c r="H41" s="105">
        <v>120000</v>
      </c>
      <c r="I41" s="106">
        <v>120000</v>
      </c>
      <c r="J41" s="107">
        <v>0</v>
      </c>
      <c r="K41" s="105">
        <f>SUM(H41)</f>
        <v>120000</v>
      </c>
      <c r="L41" s="163">
        <f t="shared" si="2"/>
        <v>120000</v>
      </c>
      <c r="M41" s="148">
        <f t="shared" si="3"/>
        <v>0</v>
      </c>
      <c r="N41" s="149">
        <v>0</v>
      </c>
      <c r="O41" s="42">
        <v>0</v>
      </c>
    </row>
    <row r="42" spans="1:15" ht="27.75" customHeight="1">
      <c r="A42" s="127"/>
      <c r="B42" s="37" t="s">
        <v>67</v>
      </c>
      <c r="C42" s="178">
        <v>717002</v>
      </c>
      <c r="D42" s="46" t="s">
        <v>69</v>
      </c>
      <c r="E42" s="104">
        <v>0</v>
      </c>
      <c r="F42" s="66"/>
      <c r="G42" s="65"/>
      <c r="H42" s="105">
        <v>0</v>
      </c>
      <c r="I42" s="72">
        <v>0</v>
      </c>
      <c r="J42" s="71">
        <v>0</v>
      </c>
      <c r="K42" s="145">
        <v>0</v>
      </c>
      <c r="L42" s="131">
        <f t="shared" si="2"/>
        <v>0</v>
      </c>
      <c r="M42" s="132">
        <f t="shared" si="3"/>
        <v>0</v>
      </c>
      <c r="N42" s="149">
        <v>0</v>
      </c>
      <c r="O42" s="42">
        <v>0</v>
      </c>
    </row>
    <row r="43" spans="1:15" ht="27.75" customHeight="1">
      <c r="A43" s="127"/>
      <c r="B43" s="37" t="s">
        <v>34</v>
      </c>
      <c r="C43" s="135">
        <v>717001</v>
      </c>
      <c r="D43" s="46" t="s">
        <v>70</v>
      </c>
      <c r="E43" s="104">
        <v>0</v>
      </c>
      <c r="F43" s="66"/>
      <c r="G43" s="65"/>
      <c r="H43" s="104">
        <v>9000</v>
      </c>
      <c r="I43" s="66">
        <v>9000</v>
      </c>
      <c r="J43" s="65">
        <v>0</v>
      </c>
      <c r="K43" s="179">
        <f>SUM(H43)</f>
        <v>9000</v>
      </c>
      <c r="L43" s="137">
        <f t="shared" si="2"/>
        <v>9000</v>
      </c>
      <c r="M43" s="132">
        <f t="shared" si="3"/>
        <v>0</v>
      </c>
      <c r="N43" s="149">
        <v>0</v>
      </c>
      <c r="O43" s="42">
        <v>0</v>
      </c>
    </row>
    <row r="44" spans="1:15">
      <c r="A44" s="56" t="s">
        <v>71</v>
      </c>
      <c r="B44" s="955" t="s">
        <v>72</v>
      </c>
      <c r="C44" s="956"/>
      <c r="D44" s="956"/>
      <c r="E44" s="109">
        <v>2000</v>
      </c>
      <c r="F44" s="59">
        <f>SUM(F45)</f>
        <v>2000</v>
      </c>
      <c r="G44" s="57">
        <f>SUM(G45)</f>
        <v>0</v>
      </c>
      <c r="H44" s="109"/>
      <c r="I44" s="59"/>
      <c r="J44" s="57"/>
      <c r="K44" s="139">
        <f>SUM(K45)</f>
        <v>2000</v>
      </c>
      <c r="L44" s="31">
        <f t="shared" si="2"/>
        <v>2000</v>
      </c>
      <c r="M44" s="32">
        <f t="shared" si="3"/>
        <v>0</v>
      </c>
      <c r="N44" s="140">
        <f>SUM(N45)</f>
        <v>2000</v>
      </c>
      <c r="O44" s="55">
        <f>SUM(O45)</f>
        <v>2000</v>
      </c>
    </row>
    <row r="45" spans="1:15" ht="28.9" customHeight="1">
      <c r="A45" s="127"/>
      <c r="B45" s="37" t="s">
        <v>23</v>
      </c>
      <c r="C45" s="135">
        <v>637001</v>
      </c>
      <c r="D45" s="46" t="s">
        <v>32</v>
      </c>
      <c r="E45" s="104">
        <v>2000</v>
      </c>
      <c r="F45" s="66">
        <v>2000</v>
      </c>
      <c r="G45" s="65">
        <v>0</v>
      </c>
      <c r="H45" s="104">
        <v>0</v>
      </c>
      <c r="I45" s="66"/>
      <c r="J45" s="65"/>
      <c r="K45" s="179">
        <v>2000</v>
      </c>
      <c r="L45" s="137">
        <f t="shared" si="2"/>
        <v>2000</v>
      </c>
      <c r="M45" s="132">
        <f t="shared" si="3"/>
        <v>0</v>
      </c>
      <c r="N45" s="149">
        <v>2000</v>
      </c>
      <c r="O45" s="42">
        <v>2000</v>
      </c>
    </row>
    <row r="46" spans="1:15">
      <c r="A46" s="56" t="s">
        <v>73</v>
      </c>
      <c r="B46" s="962" t="s">
        <v>74</v>
      </c>
      <c r="C46" s="963"/>
      <c r="D46" s="963"/>
      <c r="E46" s="109">
        <f t="shared" ref="E46:K46" si="4">SUM(E47:E58)</f>
        <v>20399</v>
      </c>
      <c r="F46" s="59">
        <f>SUM(F47:F58)</f>
        <v>20399</v>
      </c>
      <c r="G46" s="57">
        <f t="shared" si="4"/>
        <v>0</v>
      </c>
      <c r="H46" s="109">
        <f t="shared" si="4"/>
        <v>26000</v>
      </c>
      <c r="I46" s="59">
        <f t="shared" si="4"/>
        <v>26000</v>
      </c>
      <c r="J46" s="57">
        <f t="shared" si="4"/>
        <v>0</v>
      </c>
      <c r="K46" s="139">
        <f t="shared" si="4"/>
        <v>46399</v>
      </c>
      <c r="L46" s="31">
        <f t="shared" si="2"/>
        <v>46399</v>
      </c>
      <c r="M46" s="32">
        <f t="shared" si="3"/>
        <v>0</v>
      </c>
      <c r="N46" s="140">
        <f>SUM(N47:N58)</f>
        <v>18641</v>
      </c>
      <c r="O46" s="55">
        <f>SUM(O47:O58)</f>
        <v>18651</v>
      </c>
    </row>
    <row r="47" spans="1:15" ht="29.45" customHeight="1">
      <c r="A47" s="127"/>
      <c r="B47" s="68" t="s">
        <v>23</v>
      </c>
      <c r="C47" s="135" t="s">
        <v>24</v>
      </c>
      <c r="D47" s="46" t="s">
        <v>75</v>
      </c>
      <c r="E47" s="104">
        <v>6530</v>
      </c>
      <c r="F47" s="66">
        <v>6530</v>
      </c>
      <c r="G47" s="65">
        <v>0</v>
      </c>
      <c r="H47" s="104"/>
      <c r="I47" s="66"/>
      <c r="J47" s="65"/>
      <c r="K47" s="104">
        <f>SUM(E47)</f>
        <v>6530</v>
      </c>
      <c r="L47" s="131">
        <f t="shared" si="2"/>
        <v>6530</v>
      </c>
      <c r="M47" s="132">
        <f t="shared" si="3"/>
        <v>0</v>
      </c>
      <c r="N47" s="149">
        <v>6530</v>
      </c>
      <c r="O47" s="42">
        <v>6530</v>
      </c>
    </row>
    <row r="48" spans="1:15">
      <c r="A48" s="127"/>
      <c r="B48" s="69" t="s">
        <v>23</v>
      </c>
      <c r="C48" s="150">
        <v>637016</v>
      </c>
      <c r="D48" s="70" t="s">
        <v>26</v>
      </c>
      <c r="E48" s="105">
        <v>48</v>
      </c>
      <c r="F48" s="106">
        <v>48</v>
      </c>
      <c r="G48" s="107">
        <v>0</v>
      </c>
      <c r="H48" s="104"/>
      <c r="I48" s="66"/>
      <c r="J48" s="65"/>
      <c r="K48" s="105">
        <v>48</v>
      </c>
      <c r="L48" s="163">
        <f t="shared" ref="L48:L76" si="5">SUM(F48,I48)</f>
        <v>48</v>
      </c>
      <c r="M48" s="148">
        <f t="shared" ref="M48:M76" si="6">SUM(G48,J48)</f>
        <v>0</v>
      </c>
      <c r="N48" s="149">
        <v>49</v>
      </c>
      <c r="O48" s="42">
        <v>49</v>
      </c>
    </row>
    <row r="49" spans="1:15">
      <c r="A49" s="127"/>
      <c r="B49" s="68" t="s">
        <v>23</v>
      </c>
      <c r="C49" s="135">
        <v>637014</v>
      </c>
      <c r="D49" s="45" t="s">
        <v>29</v>
      </c>
      <c r="E49" s="104">
        <v>262</v>
      </c>
      <c r="F49" s="66">
        <v>262</v>
      </c>
      <c r="G49" s="65">
        <v>0</v>
      </c>
      <c r="H49" s="104"/>
      <c r="I49" s="66"/>
      <c r="J49" s="65"/>
      <c r="K49" s="104">
        <v>262</v>
      </c>
      <c r="L49" s="131">
        <f t="shared" si="5"/>
        <v>262</v>
      </c>
      <c r="M49" s="132">
        <f t="shared" si="6"/>
        <v>0</v>
      </c>
      <c r="N49" s="149">
        <v>262</v>
      </c>
      <c r="O49" s="42">
        <v>262</v>
      </c>
    </row>
    <row r="50" spans="1:15" ht="28.15" customHeight="1">
      <c r="A50" s="127"/>
      <c r="B50" s="69" t="s">
        <v>23</v>
      </c>
      <c r="C50" s="150">
        <v>631001</v>
      </c>
      <c r="D50" s="64" t="s">
        <v>28</v>
      </c>
      <c r="E50" s="105">
        <v>300</v>
      </c>
      <c r="F50" s="106">
        <v>300</v>
      </c>
      <c r="G50" s="107">
        <v>0</v>
      </c>
      <c r="H50" s="104"/>
      <c r="I50" s="66"/>
      <c r="J50" s="65"/>
      <c r="K50" s="105">
        <v>300</v>
      </c>
      <c r="L50" s="163">
        <f t="shared" si="5"/>
        <v>300</v>
      </c>
      <c r="M50" s="148">
        <f t="shared" si="6"/>
        <v>0</v>
      </c>
      <c r="N50" s="149">
        <v>300</v>
      </c>
      <c r="O50" s="180">
        <v>310</v>
      </c>
    </row>
    <row r="51" spans="1:15" ht="30" customHeight="1">
      <c r="A51" s="127"/>
      <c r="B51" s="37" t="s">
        <v>23</v>
      </c>
      <c r="C51" s="181" t="s">
        <v>76</v>
      </c>
      <c r="D51" s="46" t="s">
        <v>77</v>
      </c>
      <c r="E51" s="104">
        <v>2000</v>
      </c>
      <c r="F51" s="66">
        <v>2000</v>
      </c>
      <c r="G51" s="65">
        <v>0</v>
      </c>
      <c r="H51" s="104"/>
      <c r="I51" s="66"/>
      <c r="J51" s="65"/>
      <c r="K51" s="104">
        <f>SUM(E51)</f>
        <v>2000</v>
      </c>
      <c r="L51" s="131">
        <f t="shared" si="5"/>
        <v>2000</v>
      </c>
      <c r="M51" s="132">
        <f t="shared" si="6"/>
        <v>0</v>
      </c>
      <c r="N51" s="149">
        <v>1500</v>
      </c>
      <c r="O51" s="180">
        <v>1500</v>
      </c>
    </row>
    <row r="52" spans="1:15" ht="27" customHeight="1">
      <c r="A52" s="127"/>
      <c r="B52" s="37" t="s">
        <v>23</v>
      </c>
      <c r="C52" s="135">
        <v>633006</v>
      </c>
      <c r="D52" s="46" t="s">
        <v>78</v>
      </c>
      <c r="E52" s="104">
        <v>4000</v>
      </c>
      <c r="F52" s="66">
        <v>4000</v>
      </c>
      <c r="G52" s="65">
        <v>0</v>
      </c>
      <c r="H52" s="104"/>
      <c r="I52" s="66"/>
      <c r="J52" s="65"/>
      <c r="K52" s="104">
        <v>4000</v>
      </c>
      <c r="L52" s="131">
        <f t="shared" si="5"/>
        <v>4000</v>
      </c>
      <c r="M52" s="132">
        <f t="shared" si="6"/>
        <v>0</v>
      </c>
      <c r="N52" s="149">
        <v>4000</v>
      </c>
      <c r="O52" s="180">
        <v>4000</v>
      </c>
    </row>
    <row r="53" spans="1:15" ht="29.45" customHeight="1">
      <c r="A53" s="127"/>
      <c r="B53" s="37" t="s">
        <v>23</v>
      </c>
      <c r="C53" s="181" t="s">
        <v>79</v>
      </c>
      <c r="D53" s="46" t="s">
        <v>80</v>
      </c>
      <c r="E53" s="104">
        <v>4000</v>
      </c>
      <c r="F53" s="66">
        <v>4000</v>
      </c>
      <c r="G53" s="65">
        <v>0</v>
      </c>
      <c r="H53" s="104"/>
      <c r="I53" s="66"/>
      <c r="J53" s="65"/>
      <c r="K53" s="104">
        <v>4000</v>
      </c>
      <c r="L53" s="131">
        <f t="shared" si="5"/>
        <v>4000</v>
      </c>
      <c r="M53" s="132">
        <f t="shared" si="6"/>
        <v>0</v>
      </c>
      <c r="N53" s="149">
        <v>4000</v>
      </c>
      <c r="O53" s="180">
        <v>4000</v>
      </c>
    </row>
    <row r="54" spans="1:15" ht="28.9" customHeight="1">
      <c r="A54" s="127"/>
      <c r="B54" s="37" t="s">
        <v>23</v>
      </c>
      <c r="C54" s="181" t="s">
        <v>81</v>
      </c>
      <c r="D54" s="46" t="s">
        <v>82</v>
      </c>
      <c r="E54" s="104">
        <v>1510</v>
      </c>
      <c r="F54" s="66">
        <v>1510</v>
      </c>
      <c r="G54" s="65">
        <v>0</v>
      </c>
      <c r="H54" s="104"/>
      <c r="I54" s="66"/>
      <c r="J54" s="65"/>
      <c r="K54" s="104">
        <v>1510</v>
      </c>
      <c r="L54" s="131">
        <f t="shared" si="5"/>
        <v>1510</v>
      </c>
      <c r="M54" s="132">
        <f t="shared" si="6"/>
        <v>0</v>
      </c>
      <c r="N54" s="149">
        <v>1500</v>
      </c>
      <c r="O54" s="180">
        <v>1500</v>
      </c>
    </row>
    <row r="55" spans="1:15" ht="28.15" customHeight="1">
      <c r="A55" s="127"/>
      <c r="B55" s="37" t="s">
        <v>23</v>
      </c>
      <c r="C55" s="135">
        <v>636002</v>
      </c>
      <c r="D55" s="46" t="s">
        <v>83</v>
      </c>
      <c r="E55" s="104">
        <v>1749</v>
      </c>
      <c r="F55" s="66">
        <v>1749</v>
      </c>
      <c r="G55" s="65">
        <v>0</v>
      </c>
      <c r="H55" s="104"/>
      <c r="I55" s="66"/>
      <c r="J55" s="65"/>
      <c r="K55" s="104">
        <f>SUM(E55)</f>
        <v>1749</v>
      </c>
      <c r="L55" s="131">
        <f t="shared" si="5"/>
        <v>1749</v>
      </c>
      <c r="M55" s="132">
        <f t="shared" si="6"/>
        <v>0</v>
      </c>
      <c r="N55" s="149">
        <v>0</v>
      </c>
      <c r="O55" s="180">
        <v>0</v>
      </c>
    </row>
    <row r="56" spans="1:15" ht="19.5" customHeight="1">
      <c r="A56" s="127"/>
      <c r="B56" s="37" t="s">
        <v>34</v>
      </c>
      <c r="C56" s="135">
        <v>642015</v>
      </c>
      <c r="D56" s="46" t="s">
        <v>30</v>
      </c>
      <c r="E56" s="104">
        <v>0</v>
      </c>
      <c r="F56" s="66">
        <v>0</v>
      </c>
      <c r="G56" s="65">
        <v>0</v>
      </c>
      <c r="H56" s="104"/>
      <c r="I56" s="66"/>
      <c r="J56" s="65"/>
      <c r="K56" s="104">
        <v>0</v>
      </c>
      <c r="L56" s="131">
        <f t="shared" si="5"/>
        <v>0</v>
      </c>
      <c r="M56" s="132">
        <f t="shared" si="6"/>
        <v>0</v>
      </c>
      <c r="N56" s="149">
        <v>0</v>
      </c>
      <c r="O56" s="42">
        <v>0</v>
      </c>
    </row>
    <row r="57" spans="1:15" ht="41.25" customHeight="1">
      <c r="A57" s="127"/>
      <c r="B57" s="37" t="s">
        <v>23</v>
      </c>
      <c r="C57" s="135">
        <v>713002</v>
      </c>
      <c r="D57" s="46" t="s">
        <v>84</v>
      </c>
      <c r="E57" s="104"/>
      <c r="F57" s="66"/>
      <c r="G57" s="65"/>
      <c r="H57" s="104">
        <v>16000</v>
      </c>
      <c r="I57" s="66">
        <v>16000</v>
      </c>
      <c r="J57" s="65">
        <v>0</v>
      </c>
      <c r="K57" s="179">
        <v>16000</v>
      </c>
      <c r="L57" s="131">
        <f t="shared" si="5"/>
        <v>16000</v>
      </c>
      <c r="M57" s="132">
        <f t="shared" si="6"/>
        <v>0</v>
      </c>
      <c r="N57" s="176">
        <v>500</v>
      </c>
      <c r="O57" s="177">
        <v>500</v>
      </c>
    </row>
    <row r="58" spans="1:15" ht="40.15" customHeight="1">
      <c r="A58" s="166"/>
      <c r="B58" s="43" t="s">
        <v>23</v>
      </c>
      <c r="C58" s="150">
        <v>717001</v>
      </c>
      <c r="D58" s="144" t="s">
        <v>85</v>
      </c>
      <c r="E58" s="105"/>
      <c r="F58" s="106"/>
      <c r="G58" s="107"/>
      <c r="H58" s="105">
        <v>10000</v>
      </c>
      <c r="I58" s="106">
        <v>10000</v>
      </c>
      <c r="J58" s="107">
        <v>0</v>
      </c>
      <c r="K58" s="182">
        <f>SUM(H58)</f>
        <v>10000</v>
      </c>
      <c r="L58" s="147">
        <f t="shared" si="5"/>
        <v>10000</v>
      </c>
      <c r="M58" s="148">
        <f t="shared" si="6"/>
        <v>0</v>
      </c>
      <c r="N58" s="149">
        <v>0</v>
      </c>
      <c r="O58" s="42">
        <v>0</v>
      </c>
    </row>
    <row r="59" spans="1:15">
      <c r="A59" s="56" t="s">
        <v>86</v>
      </c>
      <c r="B59" s="962" t="s">
        <v>87</v>
      </c>
      <c r="C59" s="963"/>
      <c r="D59" s="963"/>
      <c r="E59" s="109">
        <f>SUM(E60:E72)</f>
        <v>33156</v>
      </c>
      <c r="F59" s="59">
        <f>SUM(F60:F72)</f>
        <v>33156</v>
      </c>
      <c r="G59" s="57">
        <f>SUM(G60:G72)</f>
        <v>0</v>
      </c>
      <c r="H59" s="109">
        <v>0</v>
      </c>
      <c r="I59" s="59"/>
      <c r="J59" s="57"/>
      <c r="K59" s="109">
        <f>SUM(K60:K72)</f>
        <v>33156</v>
      </c>
      <c r="L59" s="31">
        <f t="shared" si="5"/>
        <v>33156</v>
      </c>
      <c r="M59" s="32">
        <f t="shared" si="6"/>
        <v>0</v>
      </c>
      <c r="N59" s="140">
        <f>SUM(N60:N72)</f>
        <v>29501</v>
      </c>
      <c r="O59" s="55">
        <f>SUM(O60:O72)</f>
        <v>29515</v>
      </c>
    </row>
    <row r="60" spans="1:15" ht="27.75" customHeight="1">
      <c r="A60" s="127"/>
      <c r="B60" s="68" t="s">
        <v>23</v>
      </c>
      <c r="C60" s="135" t="s">
        <v>24</v>
      </c>
      <c r="D60" s="46" t="s">
        <v>27</v>
      </c>
      <c r="E60" s="104">
        <v>6530</v>
      </c>
      <c r="F60" s="66">
        <v>6530</v>
      </c>
      <c r="G60" s="65">
        <v>0</v>
      </c>
      <c r="H60" s="104"/>
      <c r="I60" s="66"/>
      <c r="J60" s="65"/>
      <c r="K60" s="104">
        <v>6530</v>
      </c>
      <c r="L60" s="131">
        <f t="shared" si="5"/>
        <v>6530</v>
      </c>
      <c r="M60" s="132">
        <f t="shared" si="6"/>
        <v>0</v>
      </c>
      <c r="N60" s="149">
        <v>6530</v>
      </c>
      <c r="O60" s="42">
        <v>6530</v>
      </c>
    </row>
    <row r="61" spans="1:15">
      <c r="A61" s="127"/>
      <c r="B61" s="68" t="s">
        <v>23</v>
      </c>
      <c r="C61" s="135">
        <v>637016</v>
      </c>
      <c r="D61" s="45" t="s">
        <v>26</v>
      </c>
      <c r="E61" s="104">
        <v>48</v>
      </c>
      <c r="F61" s="66">
        <v>48</v>
      </c>
      <c r="G61" s="65">
        <v>0</v>
      </c>
      <c r="H61" s="104"/>
      <c r="I61" s="66"/>
      <c r="J61" s="65"/>
      <c r="K61" s="104">
        <v>48</v>
      </c>
      <c r="L61" s="131">
        <f t="shared" si="5"/>
        <v>48</v>
      </c>
      <c r="M61" s="132">
        <f t="shared" si="6"/>
        <v>0</v>
      </c>
      <c r="N61" s="149">
        <v>48</v>
      </c>
      <c r="O61" s="42">
        <v>48</v>
      </c>
    </row>
    <row r="62" spans="1:15" ht="31.5" customHeight="1">
      <c r="A62" s="127"/>
      <c r="B62" s="74" t="s">
        <v>23</v>
      </c>
      <c r="C62" s="183" t="s">
        <v>88</v>
      </c>
      <c r="D62" s="62" t="s">
        <v>89</v>
      </c>
      <c r="E62" s="151">
        <v>2000</v>
      </c>
      <c r="F62" s="157">
        <v>0</v>
      </c>
      <c r="G62" s="158">
        <v>-2000</v>
      </c>
      <c r="H62" s="104"/>
      <c r="I62" s="66"/>
      <c r="J62" s="65"/>
      <c r="K62" s="151">
        <f>SUM(E62)</f>
        <v>2000</v>
      </c>
      <c r="L62" s="152">
        <f t="shared" si="5"/>
        <v>0</v>
      </c>
      <c r="M62" s="153">
        <f t="shared" si="6"/>
        <v>-2000</v>
      </c>
      <c r="N62" s="149">
        <v>0</v>
      </c>
      <c r="O62" s="42">
        <v>0</v>
      </c>
    </row>
    <row r="63" spans="1:15">
      <c r="A63" s="127"/>
      <c r="B63" s="68" t="s">
        <v>23</v>
      </c>
      <c r="C63" s="135">
        <v>637014</v>
      </c>
      <c r="D63" s="45" t="s">
        <v>29</v>
      </c>
      <c r="E63" s="104">
        <v>261</v>
      </c>
      <c r="F63" s="66">
        <v>261</v>
      </c>
      <c r="G63" s="65">
        <v>0</v>
      </c>
      <c r="H63" s="104"/>
      <c r="I63" s="66"/>
      <c r="J63" s="65"/>
      <c r="K63" s="104">
        <v>261</v>
      </c>
      <c r="L63" s="131">
        <f t="shared" si="5"/>
        <v>261</v>
      </c>
      <c r="M63" s="132">
        <f t="shared" si="6"/>
        <v>0</v>
      </c>
      <c r="N63" s="149">
        <v>261</v>
      </c>
      <c r="O63" s="42">
        <v>261</v>
      </c>
    </row>
    <row r="64" spans="1:15" ht="28.9" customHeight="1">
      <c r="A64" s="127"/>
      <c r="B64" s="68" t="s">
        <v>23</v>
      </c>
      <c r="C64" s="135">
        <v>634006</v>
      </c>
      <c r="D64" s="46" t="s">
        <v>53</v>
      </c>
      <c r="E64" s="104">
        <v>100</v>
      </c>
      <c r="F64" s="66">
        <v>100</v>
      </c>
      <c r="G64" s="65">
        <v>0</v>
      </c>
      <c r="H64" s="104"/>
      <c r="I64" s="66"/>
      <c r="J64" s="65"/>
      <c r="K64" s="104">
        <v>100</v>
      </c>
      <c r="L64" s="131">
        <f t="shared" si="5"/>
        <v>100</v>
      </c>
      <c r="M64" s="132">
        <f t="shared" si="6"/>
        <v>0</v>
      </c>
      <c r="N64" s="149">
        <v>100</v>
      </c>
      <c r="O64" s="42">
        <v>100</v>
      </c>
    </row>
    <row r="65" spans="1:15" ht="30" customHeight="1">
      <c r="A65" s="154"/>
      <c r="B65" s="37" t="s">
        <v>23</v>
      </c>
      <c r="C65" s="164">
        <v>634001</v>
      </c>
      <c r="D65" s="38" t="s">
        <v>90</v>
      </c>
      <c r="E65" s="104">
        <v>6100</v>
      </c>
      <c r="F65" s="66">
        <v>6100</v>
      </c>
      <c r="G65" s="65">
        <v>0</v>
      </c>
      <c r="H65" s="159"/>
      <c r="I65" s="160"/>
      <c r="J65" s="161"/>
      <c r="K65" s="104">
        <v>6100</v>
      </c>
      <c r="L65" s="131">
        <f t="shared" si="5"/>
        <v>6100</v>
      </c>
      <c r="M65" s="132">
        <f t="shared" si="6"/>
        <v>0</v>
      </c>
      <c r="N65" s="149">
        <v>6100</v>
      </c>
      <c r="O65" s="42">
        <v>6100</v>
      </c>
    </row>
    <row r="66" spans="1:15" ht="27" customHeight="1">
      <c r="A66" s="184"/>
      <c r="B66" s="43" t="s">
        <v>23</v>
      </c>
      <c r="C66" s="150">
        <v>634002</v>
      </c>
      <c r="D66" s="48" t="s">
        <v>91</v>
      </c>
      <c r="E66" s="105">
        <v>800</v>
      </c>
      <c r="F66" s="72">
        <v>800</v>
      </c>
      <c r="G66" s="71">
        <v>0</v>
      </c>
      <c r="H66" s="185"/>
      <c r="I66" s="186"/>
      <c r="J66" s="187"/>
      <c r="K66" s="105">
        <f>SUM(E66)</f>
        <v>800</v>
      </c>
      <c r="L66" s="131">
        <f t="shared" si="5"/>
        <v>800</v>
      </c>
      <c r="M66" s="132">
        <f t="shared" si="6"/>
        <v>0</v>
      </c>
      <c r="N66" s="149">
        <v>0</v>
      </c>
      <c r="O66" s="42">
        <v>0</v>
      </c>
    </row>
    <row r="67" spans="1:15" ht="28.15" customHeight="1">
      <c r="A67" s="154"/>
      <c r="B67" s="37" t="s">
        <v>23</v>
      </c>
      <c r="C67" s="164">
        <v>634002</v>
      </c>
      <c r="D67" s="38" t="s">
        <v>92</v>
      </c>
      <c r="E67" s="105">
        <v>3000</v>
      </c>
      <c r="F67" s="72">
        <v>3000</v>
      </c>
      <c r="G67" s="71">
        <v>0</v>
      </c>
      <c r="H67" s="159"/>
      <c r="I67" s="160"/>
      <c r="J67" s="161"/>
      <c r="K67" s="105">
        <v>3000</v>
      </c>
      <c r="L67" s="131">
        <f t="shared" si="5"/>
        <v>3000</v>
      </c>
      <c r="M67" s="132">
        <f t="shared" si="6"/>
        <v>0</v>
      </c>
      <c r="N67" s="149">
        <v>3000</v>
      </c>
      <c r="O67" s="42">
        <v>3000</v>
      </c>
    </row>
    <row r="68" spans="1:15" ht="27.75" customHeight="1">
      <c r="A68" s="154"/>
      <c r="B68" s="37" t="s">
        <v>23</v>
      </c>
      <c r="C68" s="135">
        <v>634003</v>
      </c>
      <c r="D68" s="38" t="s">
        <v>93</v>
      </c>
      <c r="E68" s="105">
        <v>4500</v>
      </c>
      <c r="F68" s="72">
        <v>4500</v>
      </c>
      <c r="G68" s="71">
        <v>0</v>
      </c>
      <c r="H68" s="159"/>
      <c r="I68" s="160"/>
      <c r="J68" s="161"/>
      <c r="K68" s="105">
        <v>4500</v>
      </c>
      <c r="L68" s="131">
        <f t="shared" si="5"/>
        <v>4500</v>
      </c>
      <c r="M68" s="132">
        <f t="shared" si="6"/>
        <v>0</v>
      </c>
      <c r="N68" s="149">
        <v>4500</v>
      </c>
      <c r="O68" s="42">
        <v>4500</v>
      </c>
    </row>
    <row r="69" spans="1:15">
      <c r="A69" s="188"/>
      <c r="B69" s="61" t="s">
        <v>23</v>
      </c>
      <c r="C69" s="150">
        <v>634003</v>
      </c>
      <c r="D69" s="162" t="s">
        <v>94</v>
      </c>
      <c r="E69" s="105">
        <v>4100</v>
      </c>
      <c r="F69" s="106">
        <v>4100</v>
      </c>
      <c r="G69" s="107">
        <v>0</v>
      </c>
      <c r="H69" s="159"/>
      <c r="I69" s="160"/>
      <c r="J69" s="161"/>
      <c r="K69" s="151">
        <v>4100</v>
      </c>
      <c r="L69" s="152">
        <f t="shared" si="5"/>
        <v>4100</v>
      </c>
      <c r="M69" s="153">
        <f t="shared" si="6"/>
        <v>0</v>
      </c>
      <c r="N69" s="149">
        <v>4100</v>
      </c>
      <c r="O69" s="42">
        <v>4100</v>
      </c>
    </row>
    <row r="70" spans="1:15" ht="18" customHeight="1">
      <c r="A70" s="189"/>
      <c r="B70" s="190" t="s">
        <v>23</v>
      </c>
      <c r="C70" s="191">
        <v>634005</v>
      </c>
      <c r="D70" s="192" t="s">
        <v>95</v>
      </c>
      <c r="E70" s="193">
        <v>300</v>
      </c>
      <c r="F70" s="194">
        <v>300</v>
      </c>
      <c r="G70" s="195">
        <v>0</v>
      </c>
      <c r="H70" s="196"/>
      <c r="I70" s="197"/>
      <c r="J70" s="198"/>
      <c r="K70" s="193">
        <v>300</v>
      </c>
      <c r="L70" s="131">
        <f t="shared" si="5"/>
        <v>300</v>
      </c>
      <c r="M70" s="132">
        <f t="shared" si="6"/>
        <v>0</v>
      </c>
      <c r="N70" s="149">
        <v>300</v>
      </c>
      <c r="O70" s="42">
        <v>300</v>
      </c>
    </row>
    <row r="71" spans="1:15" ht="17.45" customHeight="1">
      <c r="A71" s="188"/>
      <c r="B71" s="199" t="s">
        <v>23</v>
      </c>
      <c r="C71" s="135">
        <v>637012</v>
      </c>
      <c r="D71" s="200" t="s">
        <v>96</v>
      </c>
      <c r="E71" s="105">
        <v>4517</v>
      </c>
      <c r="F71" s="194">
        <v>4517</v>
      </c>
      <c r="G71" s="195">
        <v>0</v>
      </c>
      <c r="H71" s="196"/>
      <c r="I71" s="197"/>
      <c r="J71" s="198"/>
      <c r="K71" s="105">
        <v>4517</v>
      </c>
      <c r="L71" s="131">
        <f t="shared" si="5"/>
        <v>4517</v>
      </c>
      <c r="M71" s="132">
        <f t="shared" si="6"/>
        <v>0</v>
      </c>
      <c r="N71" s="149">
        <v>3886</v>
      </c>
      <c r="O71" s="42">
        <v>3900</v>
      </c>
    </row>
    <row r="72" spans="1:15" ht="53.25" customHeight="1">
      <c r="A72" s="188"/>
      <c r="B72" s="201" t="s">
        <v>23</v>
      </c>
      <c r="C72" s="183" t="s">
        <v>97</v>
      </c>
      <c r="D72" s="165" t="s">
        <v>98</v>
      </c>
      <c r="E72" s="151">
        <v>900</v>
      </c>
      <c r="F72" s="157">
        <v>2900</v>
      </c>
      <c r="G72" s="158">
        <v>2000</v>
      </c>
      <c r="H72" s="159"/>
      <c r="I72" s="160"/>
      <c r="J72" s="161"/>
      <c r="K72" s="151">
        <f>SUM(E72)</f>
        <v>900</v>
      </c>
      <c r="L72" s="202">
        <f t="shared" si="5"/>
        <v>2900</v>
      </c>
      <c r="M72" s="153">
        <f t="shared" si="6"/>
        <v>2000</v>
      </c>
      <c r="N72" s="149">
        <v>676</v>
      </c>
      <c r="O72" s="42">
        <v>676</v>
      </c>
    </row>
    <row r="73" spans="1:15">
      <c r="A73" s="203" t="s">
        <v>99</v>
      </c>
      <c r="B73" s="962" t="s">
        <v>100</v>
      </c>
      <c r="C73" s="963"/>
      <c r="D73" s="963"/>
      <c r="E73" s="99">
        <v>0</v>
      </c>
      <c r="F73" s="100"/>
      <c r="G73" s="101"/>
      <c r="H73" s="99">
        <f>SUM(H74)</f>
        <v>160435</v>
      </c>
      <c r="I73" s="100">
        <f>SUM(I74)</f>
        <v>160435</v>
      </c>
      <c r="J73" s="101">
        <f>SUM(J74)</f>
        <v>0</v>
      </c>
      <c r="K73" s="99">
        <f>SUM(K74)</f>
        <v>160435</v>
      </c>
      <c r="L73" s="31">
        <f t="shared" si="5"/>
        <v>160435</v>
      </c>
      <c r="M73" s="32">
        <f t="shared" si="6"/>
        <v>0</v>
      </c>
      <c r="N73" s="140">
        <v>0</v>
      </c>
      <c r="O73" s="55">
        <v>0</v>
      </c>
    </row>
    <row r="74" spans="1:15" ht="16.899999999999999" customHeight="1">
      <c r="A74" s="204" t="s">
        <v>99</v>
      </c>
      <c r="B74" s="205"/>
      <c r="C74" s="77"/>
      <c r="D74" s="206" t="s">
        <v>101</v>
      </c>
      <c r="E74" s="102">
        <v>0</v>
      </c>
      <c r="F74" s="81"/>
      <c r="G74" s="79"/>
      <c r="H74" s="102">
        <f>SUM(H75:H76)</f>
        <v>160435</v>
      </c>
      <c r="I74" s="81">
        <f>SUM(I75:I76)</f>
        <v>160435</v>
      </c>
      <c r="J74" s="79">
        <f>SUM(J75:J76)</f>
        <v>0</v>
      </c>
      <c r="K74" s="102">
        <f>SUM(K75:K76)</f>
        <v>160435</v>
      </c>
      <c r="L74" s="81">
        <f t="shared" si="5"/>
        <v>160435</v>
      </c>
      <c r="M74" s="82">
        <f t="shared" si="6"/>
        <v>0</v>
      </c>
      <c r="N74" s="207">
        <v>0</v>
      </c>
      <c r="O74" s="84">
        <v>0</v>
      </c>
    </row>
    <row r="75" spans="1:15">
      <c r="A75" s="208"/>
      <c r="B75" s="209" t="s">
        <v>23</v>
      </c>
      <c r="C75" s="191">
        <v>713</v>
      </c>
      <c r="D75" s="192" t="s">
        <v>102</v>
      </c>
      <c r="E75" s="170"/>
      <c r="F75" s="210"/>
      <c r="G75" s="211"/>
      <c r="H75" s="212">
        <v>152337</v>
      </c>
      <c r="I75" s="131">
        <v>152337</v>
      </c>
      <c r="J75" s="213">
        <v>0</v>
      </c>
      <c r="K75" s="212">
        <v>152337</v>
      </c>
      <c r="L75" s="131">
        <f t="shared" si="5"/>
        <v>152337</v>
      </c>
      <c r="M75" s="214">
        <f t="shared" si="6"/>
        <v>0</v>
      </c>
      <c r="N75" s="149">
        <v>0</v>
      </c>
      <c r="O75" s="42">
        <v>0</v>
      </c>
    </row>
    <row r="76" spans="1:15" ht="27" thickBot="1">
      <c r="A76" s="215"/>
      <c r="B76" s="216" t="s">
        <v>23</v>
      </c>
      <c r="C76" s="87">
        <v>713</v>
      </c>
      <c r="D76" s="111" t="s">
        <v>103</v>
      </c>
      <c r="E76" s="112"/>
      <c r="F76" s="113"/>
      <c r="G76" s="114"/>
      <c r="H76" s="217">
        <v>8098</v>
      </c>
      <c r="I76" s="218">
        <v>8098</v>
      </c>
      <c r="J76" s="219">
        <v>0</v>
      </c>
      <c r="K76" s="217">
        <v>8098</v>
      </c>
      <c r="L76" s="218">
        <f t="shared" si="5"/>
        <v>8098</v>
      </c>
      <c r="M76" s="220">
        <f t="shared" si="6"/>
        <v>0</v>
      </c>
      <c r="N76" s="221">
        <v>0</v>
      </c>
      <c r="O76" s="91">
        <v>0</v>
      </c>
    </row>
    <row r="77" spans="1:15" ht="16.5" thickTop="1" thickBot="1">
      <c r="A77" s="222"/>
      <c r="B77" s="223"/>
      <c r="C77" s="224"/>
      <c r="D77" s="225"/>
      <c r="E77" s="226"/>
      <c r="F77" s="226"/>
      <c r="G77" s="226"/>
      <c r="H77" s="227"/>
      <c r="I77" s="227"/>
      <c r="J77" s="227"/>
      <c r="K77" s="227"/>
      <c r="L77" s="227"/>
      <c r="M77" s="227"/>
      <c r="N77" s="228"/>
      <c r="O77" s="229"/>
    </row>
    <row r="78" spans="1:15" ht="16.5" thickTop="1">
      <c r="A78" s="230"/>
      <c r="B78" s="231"/>
      <c r="C78" s="232"/>
      <c r="D78" s="233" t="s">
        <v>104</v>
      </c>
      <c r="E78" s="234"/>
      <c r="F78" s="235"/>
      <c r="G78" s="234"/>
      <c r="H78" s="236"/>
      <c r="I78" s="237"/>
      <c r="J78" s="238"/>
      <c r="K78" s="239">
        <f>SUM(K79)</f>
        <v>9374</v>
      </c>
      <c r="L78" s="240">
        <v>13625</v>
      </c>
      <c r="M78" s="241">
        <f t="shared" ref="M78:O79" si="7">SUM(M79)</f>
        <v>4251</v>
      </c>
      <c r="N78" s="242">
        <f t="shared" si="7"/>
        <v>4769</v>
      </c>
      <c r="O78" s="243">
        <f t="shared" si="7"/>
        <v>4769</v>
      </c>
    </row>
    <row r="79" spans="1:15" ht="21.75" customHeight="1">
      <c r="A79" s="244" t="s">
        <v>86</v>
      </c>
      <c r="B79" s="964" t="s">
        <v>105</v>
      </c>
      <c r="C79" s="965"/>
      <c r="D79" s="966"/>
      <c r="E79" s="245"/>
      <c r="F79" s="246"/>
      <c r="G79" s="245"/>
      <c r="H79" s="247"/>
      <c r="I79" s="248"/>
      <c r="J79" s="249"/>
      <c r="K79" s="250">
        <f>SUM(K80)</f>
        <v>9374</v>
      </c>
      <c r="L79" s="251">
        <f>SUM(L80)</f>
        <v>13625</v>
      </c>
      <c r="M79" s="252">
        <f t="shared" si="7"/>
        <v>4251</v>
      </c>
      <c r="N79" s="253">
        <f t="shared" si="7"/>
        <v>4769</v>
      </c>
      <c r="O79" s="254">
        <f t="shared" si="7"/>
        <v>4769</v>
      </c>
    </row>
    <row r="80" spans="1:15" ht="27.6" customHeight="1" thickBot="1">
      <c r="A80" s="255"/>
      <c r="B80" s="256" t="s">
        <v>106</v>
      </c>
      <c r="C80" s="257">
        <v>824</v>
      </c>
      <c r="D80" s="258" t="s">
        <v>107</v>
      </c>
      <c r="E80" s="259"/>
      <c r="F80" s="260"/>
      <c r="G80" s="259"/>
      <c r="H80" s="261"/>
      <c r="I80" s="262"/>
      <c r="J80" s="263"/>
      <c r="K80" s="264">
        <v>9374</v>
      </c>
      <c r="L80" s="265">
        <v>13625</v>
      </c>
      <c r="M80" s="266">
        <v>4251</v>
      </c>
      <c r="N80" s="267">
        <v>4769</v>
      </c>
      <c r="O80" s="268">
        <v>4769</v>
      </c>
    </row>
  </sheetData>
  <mergeCells count="27">
    <mergeCell ref="B46:D46"/>
    <mergeCell ref="B59:D59"/>
    <mergeCell ref="B73:D73"/>
    <mergeCell ref="B79:D79"/>
    <mergeCell ref="B44:D44"/>
    <mergeCell ref="E6:E7"/>
    <mergeCell ref="F6:F7"/>
    <mergeCell ref="E8:G8"/>
    <mergeCell ref="H8:J8"/>
    <mergeCell ref="K8:M8"/>
    <mergeCell ref="B14:D14"/>
    <mergeCell ref="I6:I7"/>
    <mergeCell ref="J6:J7"/>
    <mergeCell ref="K6:K7"/>
    <mergeCell ref="L6:L7"/>
    <mergeCell ref="M6:M7"/>
    <mergeCell ref="B16:D16"/>
    <mergeCell ref="A1:I1"/>
    <mergeCell ref="N4:N5"/>
    <mergeCell ref="O4:O5"/>
    <mergeCell ref="E5:G5"/>
    <mergeCell ref="H5:J5"/>
    <mergeCell ref="G6:G7"/>
    <mergeCell ref="H6:H7"/>
    <mergeCell ref="A3:M3"/>
    <mergeCell ref="E4:J4"/>
    <mergeCell ref="K4:M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workbookViewId="0">
      <selection activeCell="H6" sqref="H6:H7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13" width="12.7109375" customWidth="1"/>
    <col min="14" max="14" width="14.7109375" hidden="1" customWidth="1"/>
    <col min="15" max="15" width="14.140625" hidden="1" customWidth="1"/>
  </cols>
  <sheetData>
    <row r="1" spans="1:15" ht="18">
      <c r="A1" s="969" t="s">
        <v>551</v>
      </c>
      <c r="B1" s="969"/>
      <c r="C1" s="922"/>
      <c r="D1" s="922"/>
      <c r="E1" s="922"/>
      <c r="F1" s="922"/>
      <c r="G1" s="922"/>
      <c r="H1" s="922"/>
    </row>
    <row r="2" spans="1:15" ht="15.75" thickBot="1">
      <c r="K2" s="6"/>
      <c r="L2" s="6"/>
      <c r="M2" s="6"/>
      <c r="N2" s="6">
        <f>SUM(N11,N19:N33,N36:N50,N53:N56,N61:N66,N69:N70,N72)</f>
        <v>83460</v>
      </c>
      <c r="O2" s="6">
        <f>SUM(O11,O19:O33,O36:O50,O53:O56,O61:O66,O69:O70,O72)</f>
        <v>83553</v>
      </c>
    </row>
    <row r="3" spans="1:15" ht="24.75" thickTop="1" thickBot="1">
      <c r="A3" s="936" t="s">
        <v>0</v>
      </c>
      <c r="B3" s="937"/>
      <c r="C3" s="937"/>
      <c r="D3" s="937"/>
      <c r="E3" s="937"/>
      <c r="F3" s="937"/>
      <c r="G3" s="937"/>
      <c r="H3" s="938"/>
      <c r="I3" s="938"/>
      <c r="J3" s="938"/>
      <c r="K3" s="938"/>
      <c r="L3" s="939"/>
      <c r="M3" s="940"/>
      <c r="N3" s="269"/>
      <c r="O3" s="8"/>
    </row>
    <row r="4" spans="1:15" ht="18" customHeight="1" thickTop="1">
      <c r="A4" s="9"/>
      <c r="B4" s="10"/>
      <c r="C4" s="11"/>
      <c r="D4" s="12"/>
      <c r="E4" s="941" t="s">
        <v>1</v>
      </c>
      <c r="F4" s="942"/>
      <c r="G4" s="942"/>
      <c r="H4" s="943"/>
      <c r="I4" s="944"/>
      <c r="J4" s="944"/>
      <c r="K4" s="945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3" t="s">
        <v>5</v>
      </c>
      <c r="B5" s="14" t="s">
        <v>6</v>
      </c>
      <c r="C5" s="15"/>
      <c r="D5" s="16"/>
      <c r="E5" s="927" t="s">
        <v>7</v>
      </c>
      <c r="F5" s="928"/>
      <c r="G5" s="929"/>
      <c r="H5" s="930" t="s">
        <v>8</v>
      </c>
      <c r="I5" s="931"/>
      <c r="J5" s="931"/>
      <c r="K5" s="948"/>
      <c r="L5" s="949"/>
      <c r="M5" s="950"/>
      <c r="N5" s="924"/>
      <c r="O5" s="926"/>
    </row>
    <row r="6" spans="1:15" ht="15" customHeight="1">
      <c r="A6" s="17" t="s">
        <v>9</v>
      </c>
      <c r="B6" s="18" t="s">
        <v>10</v>
      </c>
      <c r="C6" s="11"/>
      <c r="D6" s="19" t="s">
        <v>11</v>
      </c>
      <c r="E6" s="934" t="s">
        <v>12</v>
      </c>
      <c r="F6" s="951" t="s">
        <v>13</v>
      </c>
      <c r="G6" s="932" t="s">
        <v>14</v>
      </c>
      <c r="H6" s="934" t="s">
        <v>12</v>
      </c>
      <c r="I6" s="951" t="s">
        <v>13</v>
      </c>
      <c r="J6" s="953" t="s">
        <v>14</v>
      </c>
      <c r="K6" s="934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7" t="s">
        <v>17</v>
      </c>
      <c r="B7" s="18" t="s">
        <v>18</v>
      </c>
      <c r="C7" s="11"/>
      <c r="D7" s="19"/>
      <c r="E7" s="935"/>
      <c r="F7" s="952"/>
      <c r="G7" s="933"/>
      <c r="H7" s="935"/>
      <c r="I7" s="952"/>
      <c r="J7" s="954"/>
      <c r="K7" s="935"/>
      <c r="L7" s="952"/>
      <c r="M7" s="933"/>
      <c r="N7" s="117" t="s">
        <v>19</v>
      </c>
      <c r="O7" s="21" t="s">
        <v>19</v>
      </c>
    </row>
    <row r="8" spans="1:15" ht="15.75" thickBot="1">
      <c r="A8" s="22"/>
      <c r="B8" s="23" t="s">
        <v>20</v>
      </c>
      <c r="C8" s="24"/>
      <c r="D8" s="25"/>
      <c r="E8" s="957" t="s">
        <v>21</v>
      </c>
      <c r="F8" s="958"/>
      <c r="G8" s="959"/>
      <c r="H8" s="957" t="s">
        <v>21</v>
      </c>
      <c r="I8" s="958"/>
      <c r="J8" s="958"/>
      <c r="K8" s="957" t="s">
        <v>21</v>
      </c>
      <c r="L8" s="960"/>
      <c r="M8" s="961"/>
      <c r="N8" s="118" t="s">
        <v>22</v>
      </c>
      <c r="O8" s="26" t="s">
        <v>22</v>
      </c>
    </row>
    <row r="9" spans="1:15" ht="16.5" thickTop="1">
      <c r="A9" s="977" t="s">
        <v>111</v>
      </c>
      <c r="B9" s="978"/>
      <c r="C9" s="978"/>
      <c r="D9" s="978"/>
      <c r="E9" s="303">
        <f t="shared" ref="E9:J9" si="0">SUM(E10,E18,E34,E57,E67,E71)</f>
        <v>93643.04</v>
      </c>
      <c r="F9" s="278">
        <f t="shared" si="0"/>
        <v>130561</v>
      </c>
      <c r="G9" s="304">
        <f t="shared" si="0"/>
        <v>36918</v>
      </c>
      <c r="H9" s="305">
        <f t="shared" si="0"/>
        <v>871205</v>
      </c>
      <c r="I9" s="278">
        <f>SUM(I18,I34,I57,I67,I71)</f>
        <v>823080</v>
      </c>
      <c r="J9" s="305">
        <f t="shared" si="0"/>
        <v>-48125</v>
      </c>
      <c r="K9" s="303">
        <f>SUM(E9,H9)</f>
        <v>964848.04</v>
      </c>
      <c r="L9" s="278">
        <f>SUM(L10,L18,L34,L57,L67,L71)</f>
        <v>953641</v>
      </c>
      <c r="M9" s="304">
        <f>SUM(M10,M18,M34,M57,M67,M71)</f>
        <v>-11207</v>
      </c>
      <c r="N9" s="306">
        <f>SUM(N10,N18,N34,N57,N67,N71)</f>
        <v>83460</v>
      </c>
      <c r="O9" s="307">
        <f>SUM(O10,O18,O34,O57,O67,O71)</f>
        <v>83553</v>
      </c>
    </row>
    <row r="10" spans="1:15">
      <c r="A10" s="281" t="s">
        <v>112</v>
      </c>
      <c r="B10" s="308" t="s">
        <v>113</v>
      </c>
      <c r="C10" s="308"/>
      <c r="D10" s="309"/>
      <c r="E10" s="282">
        <f>SUM(E11:E11)</f>
        <v>2200</v>
      </c>
      <c r="F10" s="283">
        <f>SUM(F11:F17)</f>
        <v>30264</v>
      </c>
      <c r="G10" s="310">
        <f>SUM(G11:G17)</f>
        <v>28064</v>
      </c>
      <c r="H10" s="284">
        <v>0</v>
      </c>
      <c r="I10" s="283"/>
      <c r="J10" s="284"/>
      <c r="K10" s="282">
        <f>SUM(H10,E10)</f>
        <v>2200</v>
      </c>
      <c r="L10" s="283">
        <f t="shared" ref="L10:L33" si="1">SUM(F10,I10)</f>
        <v>30264</v>
      </c>
      <c r="M10" s="310">
        <f t="shared" ref="M10:M33" si="2">SUM(G10,J10)</f>
        <v>28064</v>
      </c>
      <c r="N10" s="140">
        <f>SUM(N11)</f>
        <v>2200</v>
      </c>
      <c r="O10" s="55">
        <f>SUM(O11)</f>
        <v>2200</v>
      </c>
    </row>
    <row r="11" spans="1:15">
      <c r="A11" s="285"/>
      <c r="B11" s="311" t="s">
        <v>114</v>
      </c>
      <c r="C11" s="135">
        <v>637004</v>
      </c>
      <c r="D11" s="312" t="s">
        <v>115</v>
      </c>
      <c r="E11" s="49">
        <v>2200</v>
      </c>
      <c r="F11" s="313">
        <v>2200</v>
      </c>
      <c r="G11" s="132">
        <v>0</v>
      </c>
      <c r="H11" s="130"/>
      <c r="I11" s="129"/>
      <c r="J11" s="130"/>
      <c r="K11" s="49">
        <f>SUM(E11)</f>
        <v>2200</v>
      </c>
      <c r="L11" s="313">
        <f t="shared" si="1"/>
        <v>2200</v>
      </c>
      <c r="M11" s="132">
        <f t="shared" si="2"/>
        <v>0</v>
      </c>
      <c r="N11" s="149">
        <v>2200</v>
      </c>
      <c r="O11" s="42">
        <v>2200</v>
      </c>
    </row>
    <row r="12" spans="1:15" ht="26.25">
      <c r="A12" s="285"/>
      <c r="B12" s="311" t="s">
        <v>116</v>
      </c>
      <c r="C12" s="135" t="s">
        <v>24</v>
      </c>
      <c r="D12" s="314" t="s">
        <v>117</v>
      </c>
      <c r="E12" s="49"/>
      <c r="F12" s="313">
        <v>25679</v>
      </c>
      <c r="G12" s="132">
        <v>25679</v>
      </c>
      <c r="H12" s="130"/>
      <c r="I12" s="129"/>
      <c r="J12" s="130"/>
      <c r="K12" s="49">
        <f t="shared" ref="K12:K17" si="3">SUM(E12)</f>
        <v>0</v>
      </c>
      <c r="L12" s="313">
        <f t="shared" si="1"/>
        <v>25679</v>
      </c>
      <c r="M12" s="132">
        <f t="shared" si="2"/>
        <v>25679</v>
      </c>
      <c r="N12" s="149"/>
      <c r="O12" s="42"/>
    </row>
    <row r="13" spans="1:15">
      <c r="A13" s="285"/>
      <c r="B13" s="311" t="s">
        <v>114</v>
      </c>
      <c r="C13" s="103">
        <v>633006</v>
      </c>
      <c r="D13" s="314" t="s">
        <v>108</v>
      </c>
      <c r="E13" s="49"/>
      <c r="F13" s="313">
        <v>50</v>
      </c>
      <c r="G13" s="132">
        <v>50</v>
      </c>
      <c r="H13" s="130"/>
      <c r="I13" s="129"/>
      <c r="J13" s="130"/>
      <c r="K13" s="49">
        <f t="shared" si="3"/>
        <v>0</v>
      </c>
      <c r="L13" s="313">
        <f t="shared" si="1"/>
        <v>50</v>
      </c>
      <c r="M13" s="132">
        <f t="shared" si="2"/>
        <v>50</v>
      </c>
      <c r="N13" s="149"/>
      <c r="O13" s="42"/>
    </row>
    <row r="14" spans="1:15" ht="26.25">
      <c r="A14" s="285"/>
      <c r="B14" s="311" t="s">
        <v>114</v>
      </c>
      <c r="C14" s="103">
        <v>633006</v>
      </c>
      <c r="D14" s="314" t="s">
        <v>118</v>
      </c>
      <c r="E14" s="49"/>
      <c r="F14" s="313">
        <v>100</v>
      </c>
      <c r="G14" s="132">
        <v>100</v>
      </c>
      <c r="H14" s="130"/>
      <c r="I14" s="129"/>
      <c r="J14" s="130"/>
      <c r="K14" s="49">
        <f t="shared" si="3"/>
        <v>0</v>
      </c>
      <c r="L14" s="313">
        <f t="shared" si="1"/>
        <v>100</v>
      </c>
      <c r="M14" s="132">
        <f t="shared" si="2"/>
        <v>100</v>
      </c>
      <c r="N14" s="149"/>
      <c r="O14" s="42"/>
    </row>
    <row r="15" spans="1:15" ht="26.25">
      <c r="A15" s="285"/>
      <c r="B15" s="311" t="s">
        <v>114</v>
      </c>
      <c r="C15" s="128">
        <v>633010</v>
      </c>
      <c r="D15" s="314" t="s">
        <v>119</v>
      </c>
      <c r="E15" s="49"/>
      <c r="F15" s="313">
        <v>1000</v>
      </c>
      <c r="G15" s="132">
        <v>1000</v>
      </c>
      <c r="H15" s="130"/>
      <c r="I15" s="129"/>
      <c r="J15" s="130"/>
      <c r="K15" s="49">
        <f t="shared" si="3"/>
        <v>0</v>
      </c>
      <c r="L15" s="313">
        <f t="shared" si="1"/>
        <v>1000</v>
      </c>
      <c r="M15" s="132">
        <f t="shared" si="2"/>
        <v>1000</v>
      </c>
      <c r="N15" s="149"/>
      <c r="O15" s="42"/>
    </row>
    <row r="16" spans="1:15">
      <c r="A16" s="285"/>
      <c r="B16" s="311" t="s">
        <v>114</v>
      </c>
      <c r="C16" s="135">
        <v>637014</v>
      </c>
      <c r="D16" s="314" t="s">
        <v>29</v>
      </c>
      <c r="E16" s="49"/>
      <c r="F16" s="313">
        <v>1046</v>
      </c>
      <c r="G16" s="132">
        <v>1046</v>
      </c>
      <c r="H16" s="130"/>
      <c r="I16" s="129"/>
      <c r="J16" s="130"/>
      <c r="K16" s="49">
        <f t="shared" si="3"/>
        <v>0</v>
      </c>
      <c r="L16" s="313">
        <f t="shared" si="1"/>
        <v>1046</v>
      </c>
      <c r="M16" s="132">
        <f t="shared" si="2"/>
        <v>1046</v>
      </c>
      <c r="N16" s="149"/>
      <c r="O16" s="42"/>
    </row>
    <row r="17" spans="1:15">
      <c r="A17" s="285"/>
      <c r="B17" s="311" t="s">
        <v>114</v>
      </c>
      <c r="C17" s="135">
        <v>637016</v>
      </c>
      <c r="D17" s="314" t="s">
        <v>26</v>
      </c>
      <c r="E17" s="49"/>
      <c r="F17" s="313">
        <v>189</v>
      </c>
      <c r="G17" s="132">
        <v>189</v>
      </c>
      <c r="H17" s="130"/>
      <c r="I17" s="129"/>
      <c r="J17" s="130"/>
      <c r="K17" s="49">
        <f t="shared" si="3"/>
        <v>0</v>
      </c>
      <c r="L17" s="313">
        <f t="shared" si="1"/>
        <v>189</v>
      </c>
      <c r="M17" s="132">
        <f t="shared" si="2"/>
        <v>189</v>
      </c>
      <c r="N17" s="149"/>
      <c r="O17" s="42"/>
    </row>
    <row r="18" spans="1:15">
      <c r="A18" s="281" t="s">
        <v>120</v>
      </c>
      <c r="B18" s="967" t="s">
        <v>121</v>
      </c>
      <c r="C18" s="968"/>
      <c r="D18" s="968"/>
      <c r="E18" s="282">
        <f>SUM(E19:E33)</f>
        <v>67199.039999999994</v>
      </c>
      <c r="F18" s="283">
        <f>SUM(F19:F33)</f>
        <v>1660</v>
      </c>
      <c r="G18" s="310">
        <f>SUM(G19:G33)</f>
        <v>-65539</v>
      </c>
      <c r="H18" s="284"/>
      <c r="I18" s="283"/>
      <c r="J18" s="284"/>
      <c r="K18" s="282">
        <f>SUM(H18,E18)</f>
        <v>67199.039999999994</v>
      </c>
      <c r="L18" s="283">
        <f t="shared" si="1"/>
        <v>1660</v>
      </c>
      <c r="M18" s="310">
        <f t="shared" si="2"/>
        <v>-65539</v>
      </c>
      <c r="N18" s="140">
        <f>SUM(N19:N33)</f>
        <v>57521</v>
      </c>
      <c r="O18" s="55">
        <f>SUM(O19:O33)</f>
        <v>57521</v>
      </c>
    </row>
    <row r="19" spans="1:15" ht="27.75" customHeight="1">
      <c r="A19" s="285"/>
      <c r="B19" s="311" t="s">
        <v>116</v>
      </c>
      <c r="C19" s="135" t="s">
        <v>24</v>
      </c>
      <c r="D19" s="314" t="s">
        <v>117</v>
      </c>
      <c r="E19" s="49">
        <v>50378</v>
      </c>
      <c r="F19" s="313">
        <v>0</v>
      </c>
      <c r="G19" s="132">
        <v>-50378</v>
      </c>
      <c r="H19" s="130"/>
      <c r="I19" s="129"/>
      <c r="J19" s="130"/>
      <c r="K19" s="49">
        <f t="shared" ref="K19:K33" si="4">SUM(E19)</f>
        <v>50378</v>
      </c>
      <c r="L19" s="313">
        <f t="shared" si="1"/>
        <v>0</v>
      </c>
      <c r="M19" s="132">
        <f t="shared" si="2"/>
        <v>-50378</v>
      </c>
      <c r="N19" s="149">
        <v>50378</v>
      </c>
      <c r="O19" s="42">
        <v>50378</v>
      </c>
    </row>
    <row r="20" spans="1:15" ht="27.6" customHeight="1">
      <c r="A20" s="285"/>
      <c r="B20" s="311" t="s">
        <v>114</v>
      </c>
      <c r="C20" s="135">
        <v>631001</v>
      </c>
      <c r="D20" s="314" t="s">
        <v>122</v>
      </c>
      <c r="E20" s="49">
        <v>500</v>
      </c>
      <c r="F20" s="313">
        <v>0</v>
      </c>
      <c r="G20" s="132">
        <v>-500</v>
      </c>
      <c r="H20" s="130"/>
      <c r="I20" s="129"/>
      <c r="J20" s="130"/>
      <c r="K20" s="49">
        <f>SUM(E20)</f>
        <v>500</v>
      </c>
      <c r="L20" s="313">
        <f t="shared" si="1"/>
        <v>0</v>
      </c>
      <c r="M20" s="132">
        <f t="shared" si="2"/>
        <v>-500</v>
      </c>
      <c r="N20" s="149">
        <v>0</v>
      </c>
      <c r="O20" s="42">
        <v>0</v>
      </c>
    </row>
    <row r="21" spans="1:15" ht="16.899999999999999" customHeight="1">
      <c r="A21" s="285"/>
      <c r="B21" s="311" t="s">
        <v>114</v>
      </c>
      <c r="C21" s="103">
        <v>633006</v>
      </c>
      <c r="D21" s="314" t="s">
        <v>108</v>
      </c>
      <c r="E21" s="49">
        <v>50</v>
      </c>
      <c r="F21" s="313">
        <v>0</v>
      </c>
      <c r="G21" s="132">
        <v>-50</v>
      </c>
      <c r="H21" s="130"/>
      <c r="I21" s="129"/>
      <c r="J21" s="130"/>
      <c r="K21" s="49">
        <f t="shared" si="4"/>
        <v>50</v>
      </c>
      <c r="L21" s="313">
        <f t="shared" si="1"/>
        <v>0</v>
      </c>
      <c r="M21" s="132">
        <f t="shared" si="2"/>
        <v>-50</v>
      </c>
      <c r="N21" s="149">
        <v>100</v>
      </c>
      <c r="O21" s="42">
        <v>100</v>
      </c>
    </row>
    <row r="22" spans="1:15" ht="27" customHeight="1">
      <c r="A22" s="285"/>
      <c r="B22" s="311" t="s">
        <v>114</v>
      </c>
      <c r="C22" s="103">
        <v>633006</v>
      </c>
      <c r="D22" s="314" t="s">
        <v>118</v>
      </c>
      <c r="E22" s="49">
        <v>100</v>
      </c>
      <c r="F22" s="313">
        <v>0</v>
      </c>
      <c r="G22" s="132">
        <v>-100</v>
      </c>
      <c r="H22" s="130"/>
      <c r="I22" s="129"/>
      <c r="J22" s="130"/>
      <c r="K22" s="49">
        <f t="shared" si="4"/>
        <v>100</v>
      </c>
      <c r="L22" s="313">
        <f t="shared" si="1"/>
        <v>0</v>
      </c>
      <c r="M22" s="132">
        <f t="shared" si="2"/>
        <v>-100</v>
      </c>
      <c r="N22" s="149">
        <v>100</v>
      </c>
      <c r="O22" s="42">
        <v>100</v>
      </c>
    </row>
    <row r="23" spans="1:15" ht="30" customHeight="1">
      <c r="A23" s="285"/>
      <c r="B23" s="311" t="s">
        <v>114</v>
      </c>
      <c r="C23" s="128">
        <v>633010</v>
      </c>
      <c r="D23" s="314" t="s">
        <v>119</v>
      </c>
      <c r="E23" s="49">
        <v>3404</v>
      </c>
      <c r="F23" s="313">
        <v>0</v>
      </c>
      <c r="G23" s="132">
        <v>-3404</v>
      </c>
      <c r="H23" s="130"/>
      <c r="I23" s="129"/>
      <c r="J23" s="130"/>
      <c r="K23" s="49">
        <f t="shared" si="4"/>
        <v>3404</v>
      </c>
      <c r="L23" s="313">
        <f t="shared" si="1"/>
        <v>0</v>
      </c>
      <c r="M23" s="132">
        <f t="shared" si="2"/>
        <v>-3404</v>
      </c>
      <c r="N23" s="149">
        <v>0</v>
      </c>
      <c r="O23" s="42">
        <v>0</v>
      </c>
    </row>
    <row r="24" spans="1:15" ht="27" customHeight="1">
      <c r="A24" s="285"/>
      <c r="B24" s="311" t="s">
        <v>114</v>
      </c>
      <c r="C24" s="128">
        <v>633007</v>
      </c>
      <c r="D24" s="314" t="s">
        <v>123</v>
      </c>
      <c r="E24" s="49">
        <v>2200</v>
      </c>
      <c r="F24" s="313">
        <v>0</v>
      </c>
      <c r="G24" s="132">
        <v>-2200</v>
      </c>
      <c r="H24" s="130"/>
      <c r="I24" s="129"/>
      <c r="J24" s="130"/>
      <c r="K24" s="49">
        <f t="shared" si="4"/>
        <v>2200</v>
      </c>
      <c r="L24" s="313">
        <f t="shared" si="1"/>
        <v>0</v>
      </c>
      <c r="M24" s="132">
        <f t="shared" si="2"/>
        <v>-2200</v>
      </c>
      <c r="N24" s="149">
        <v>0</v>
      </c>
      <c r="O24" s="42">
        <v>0</v>
      </c>
    </row>
    <row r="25" spans="1:15" ht="29.25" customHeight="1">
      <c r="A25" s="285"/>
      <c r="B25" s="311" t="s">
        <v>114</v>
      </c>
      <c r="C25" s="128">
        <v>633007</v>
      </c>
      <c r="D25" s="314" t="s">
        <v>124</v>
      </c>
      <c r="E25" s="49">
        <v>644</v>
      </c>
      <c r="F25" s="313">
        <v>0</v>
      </c>
      <c r="G25" s="132">
        <v>-644</v>
      </c>
      <c r="H25" s="130"/>
      <c r="I25" s="129"/>
      <c r="J25" s="130"/>
      <c r="K25" s="49">
        <f t="shared" si="4"/>
        <v>644</v>
      </c>
      <c r="L25" s="313">
        <f t="shared" si="1"/>
        <v>0</v>
      </c>
      <c r="M25" s="132">
        <f t="shared" si="2"/>
        <v>-644</v>
      </c>
      <c r="N25" s="149">
        <v>0</v>
      </c>
      <c r="O25" s="42">
        <v>0</v>
      </c>
    </row>
    <row r="26" spans="1:15" ht="27.6" customHeight="1">
      <c r="A26" s="285"/>
      <c r="B26" s="311" t="s">
        <v>114</v>
      </c>
      <c r="C26" s="135">
        <v>634001</v>
      </c>
      <c r="D26" s="314" t="s">
        <v>125</v>
      </c>
      <c r="E26" s="49">
        <v>4000</v>
      </c>
      <c r="F26" s="315">
        <v>500</v>
      </c>
      <c r="G26" s="132">
        <v>-3500</v>
      </c>
      <c r="H26" s="130"/>
      <c r="I26" s="129"/>
      <c r="J26" s="130"/>
      <c r="K26" s="49">
        <f t="shared" si="4"/>
        <v>4000</v>
      </c>
      <c r="L26" s="313">
        <f t="shared" si="1"/>
        <v>500</v>
      </c>
      <c r="M26" s="132">
        <f t="shared" si="2"/>
        <v>-3500</v>
      </c>
      <c r="N26" s="149">
        <v>4000</v>
      </c>
      <c r="O26" s="42">
        <v>4000</v>
      </c>
    </row>
    <row r="27" spans="1:15" ht="15.75" customHeight="1">
      <c r="A27" s="285"/>
      <c r="B27" s="311" t="s">
        <v>114</v>
      </c>
      <c r="C27" s="135">
        <v>634003</v>
      </c>
      <c r="D27" s="314" t="s">
        <v>126</v>
      </c>
      <c r="E27" s="49">
        <v>480</v>
      </c>
      <c r="F27" s="315">
        <v>480</v>
      </c>
      <c r="G27" s="132">
        <v>0</v>
      </c>
      <c r="H27" s="130"/>
      <c r="I27" s="129"/>
      <c r="J27" s="130"/>
      <c r="K27" s="49">
        <f t="shared" si="4"/>
        <v>480</v>
      </c>
      <c r="L27" s="313">
        <f t="shared" si="1"/>
        <v>480</v>
      </c>
      <c r="M27" s="132">
        <f t="shared" si="2"/>
        <v>0</v>
      </c>
      <c r="N27" s="149">
        <v>480</v>
      </c>
      <c r="O27" s="42">
        <v>480</v>
      </c>
    </row>
    <row r="28" spans="1:15" ht="47.25" customHeight="1">
      <c r="A28" s="285"/>
      <c r="B28" s="311" t="s">
        <v>114</v>
      </c>
      <c r="C28" s="128" t="s">
        <v>127</v>
      </c>
      <c r="D28" s="314" t="s">
        <v>128</v>
      </c>
      <c r="E28" s="49">
        <v>478</v>
      </c>
      <c r="F28" s="315">
        <v>478</v>
      </c>
      <c r="G28" s="132">
        <v>0</v>
      </c>
      <c r="H28" s="130"/>
      <c r="I28" s="129"/>
      <c r="J28" s="130"/>
      <c r="K28" s="49">
        <f t="shared" si="4"/>
        <v>478</v>
      </c>
      <c r="L28" s="313">
        <f t="shared" si="1"/>
        <v>478</v>
      </c>
      <c r="M28" s="132">
        <f t="shared" si="2"/>
        <v>0</v>
      </c>
      <c r="N28" s="149">
        <v>0</v>
      </c>
      <c r="O28" s="42">
        <v>0</v>
      </c>
    </row>
    <row r="29" spans="1:15" ht="27" customHeight="1">
      <c r="A29" s="285"/>
      <c r="B29" s="311" t="s">
        <v>114</v>
      </c>
      <c r="C29" s="135">
        <v>637001</v>
      </c>
      <c r="D29" s="314" t="s">
        <v>129</v>
      </c>
      <c r="E29" s="49">
        <v>2000</v>
      </c>
      <c r="F29" s="313">
        <v>0</v>
      </c>
      <c r="G29" s="132">
        <v>-2000</v>
      </c>
      <c r="H29" s="130"/>
      <c r="I29" s="129"/>
      <c r="J29" s="130"/>
      <c r="K29" s="49">
        <f t="shared" si="4"/>
        <v>2000</v>
      </c>
      <c r="L29" s="313">
        <f t="shared" si="1"/>
        <v>0</v>
      </c>
      <c r="M29" s="132">
        <f t="shared" si="2"/>
        <v>-2000</v>
      </c>
      <c r="N29" s="149">
        <v>0</v>
      </c>
      <c r="O29" s="42">
        <v>0</v>
      </c>
    </row>
    <row r="30" spans="1:15">
      <c r="A30" s="285"/>
      <c r="B30" s="311" t="s">
        <v>114</v>
      </c>
      <c r="C30" s="135">
        <v>637014</v>
      </c>
      <c r="D30" s="314" t="s">
        <v>29</v>
      </c>
      <c r="E30" s="49">
        <v>2092</v>
      </c>
      <c r="F30" s="313">
        <v>0</v>
      </c>
      <c r="G30" s="132">
        <v>-2092</v>
      </c>
      <c r="H30" s="130"/>
      <c r="I30" s="129"/>
      <c r="J30" s="130"/>
      <c r="K30" s="49">
        <f t="shared" si="4"/>
        <v>2092</v>
      </c>
      <c r="L30" s="313">
        <f t="shared" si="1"/>
        <v>0</v>
      </c>
      <c r="M30" s="132">
        <f t="shared" si="2"/>
        <v>-2092</v>
      </c>
      <c r="N30" s="149">
        <v>2092</v>
      </c>
      <c r="O30" s="42">
        <v>2092</v>
      </c>
    </row>
    <row r="31" spans="1:15" ht="16.149999999999999" customHeight="1">
      <c r="A31" s="285"/>
      <c r="B31" s="311" t="s">
        <v>114</v>
      </c>
      <c r="C31" s="135">
        <v>637016</v>
      </c>
      <c r="D31" s="314" t="s">
        <v>26</v>
      </c>
      <c r="E31" s="49">
        <v>371</v>
      </c>
      <c r="F31" s="313">
        <v>0</v>
      </c>
      <c r="G31" s="132">
        <v>-371</v>
      </c>
      <c r="H31" s="130"/>
      <c r="I31" s="129"/>
      <c r="J31" s="130"/>
      <c r="K31" s="49">
        <f t="shared" si="4"/>
        <v>371</v>
      </c>
      <c r="L31" s="313">
        <f t="shared" si="1"/>
        <v>0</v>
      </c>
      <c r="M31" s="132">
        <f t="shared" si="2"/>
        <v>-371</v>
      </c>
      <c r="N31" s="149">
        <v>371</v>
      </c>
      <c r="O31" s="42">
        <v>371</v>
      </c>
    </row>
    <row r="32" spans="1:15" ht="27.75" customHeight="1">
      <c r="A32" s="285"/>
      <c r="B32" s="311" t="s">
        <v>114</v>
      </c>
      <c r="C32" s="135">
        <v>637004</v>
      </c>
      <c r="D32" s="314" t="s">
        <v>130</v>
      </c>
      <c r="E32" s="49">
        <v>300</v>
      </c>
      <c r="F32" s="313">
        <v>0</v>
      </c>
      <c r="G32" s="132">
        <v>-300</v>
      </c>
      <c r="H32" s="130"/>
      <c r="I32" s="129"/>
      <c r="J32" s="130"/>
      <c r="K32" s="49">
        <f t="shared" si="4"/>
        <v>300</v>
      </c>
      <c r="L32" s="313">
        <f t="shared" si="1"/>
        <v>0</v>
      </c>
      <c r="M32" s="132">
        <f t="shared" si="2"/>
        <v>-300</v>
      </c>
      <c r="N32" s="149">
        <v>0</v>
      </c>
      <c r="O32" s="42">
        <v>0</v>
      </c>
    </row>
    <row r="33" spans="1:15" ht="25.9" customHeight="1">
      <c r="A33" s="285"/>
      <c r="B33" s="311" t="s">
        <v>114</v>
      </c>
      <c r="C33" s="135">
        <v>653001</v>
      </c>
      <c r="D33" s="314" t="s">
        <v>131</v>
      </c>
      <c r="E33" s="49">
        <v>202.04</v>
      </c>
      <c r="F33" s="315">
        <v>202</v>
      </c>
      <c r="G33" s="132">
        <v>0</v>
      </c>
      <c r="H33" s="130"/>
      <c r="I33" s="129"/>
      <c r="J33" s="130"/>
      <c r="K33" s="49">
        <f t="shared" si="4"/>
        <v>202.04</v>
      </c>
      <c r="L33" s="313">
        <f t="shared" si="1"/>
        <v>202</v>
      </c>
      <c r="M33" s="132">
        <f t="shared" si="2"/>
        <v>0</v>
      </c>
      <c r="N33" s="149">
        <v>0</v>
      </c>
      <c r="O33" s="42">
        <v>0</v>
      </c>
    </row>
    <row r="34" spans="1:15">
      <c r="A34" s="56" t="s">
        <v>132</v>
      </c>
      <c r="B34" s="962" t="s">
        <v>133</v>
      </c>
      <c r="C34" s="970"/>
      <c r="D34" s="970"/>
      <c r="E34" s="109">
        <f t="shared" ref="E34:J34" si="5">SUM(E35,E52)</f>
        <v>12059</v>
      </c>
      <c r="F34" s="59">
        <f t="shared" si="5"/>
        <v>30647</v>
      </c>
      <c r="G34" s="60">
        <f t="shared" si="5"/>
        <v>18588</v>
      </c>
      <c r="H34" s="57">
        <f t="shared" si="5"/>
        <v>501588</v>
      </c>
      <c r="I34" s="59">
        <f t="shared" si="5"/>
        <v>483000</v>
      </c>
      <c r="J34" s="57">
        <f t="shared" si="5"/>
        <v>-18588</v>
      </c>
      <c r="K34" s="139">
        <f>SUM(H34,E34)</f>
        <v>513647</v>
      </c>
      <c r="L34" s="283">
        <f t="shared" ref="L34:L48" si="6">SUM(F34,I34)</f>
        <v>513647</v>
      </c>
      <c r="M34" s="53">
        <f>SUM(M52,M35)</f>
        <v>0</v>
      </c>
      <c r="N34" s="140">
        <f>SUM(N35,N52)</f>
        <v>11489</v>
      </c>
      <c r="O34" s="55">
        <f>SUM(O35,O52)</f>
        <v>11489</v>
      </c>
    </row>
    <row r="35" spans="1:15">
      <c r="A35" s="316"/>
      <c r="B35" s="979" t="s">
        <v>134</v>
      </c>
      <c r="C35" s="980"/>
      <c r="D35" s="981"/>
      <c r="E35" s="317">
        <f>SUM(E36:E50)</f>
        <v>9700</v>
      </c>
      <c r="F35" s="318">
        <f>SUM(F36:F51)</f>
        <v>28288</v>
      </c>
      <c r="G35" s="319">
        <f>SUM(G36:G51)</f>
        <v>18588</v>
      </c>
      <c r="H35" s="320">
        <f>SUM(H36:H50)</f>
        <v>494588</v>
      </c>
      <c r="I35" s="318">
        <f>SUM(I36:I50)</f>
        <v>476000</v>
      </c>
      <c r="J35" s="320">
        <f>SUM(J36:J50)</f>
        <v>-18588</v>
      </c>
      <c r="K35" s="321">
        <f>SUM(H35,E35)</f>
        <v>504288</v>
      </c>
      <c r="L35" s="322">
        <f t="shared" si="6"/>
        <v>504288</v>
      </c>
      <c r="M35" s="323">
        <f>SUM(M36:M51)</f>
        <v>0</v>
      </c>
      <c r="N35" s="324">
        <f>SUM(N36:N50)</f>
        <v>9130</v>
      </c>
      <c r="O35" s="325">
        <f>SUM(O36:O50)</f>
        <v>9130</v>
      </c>
    </row>
    <row r="36" spans="1:15">
      <c r="A36" s="188"/>
      <c r="B36" s="68" t="s">
        <v>135</v>
      </c>
      <c r="C36" s="135">
        <v>632003</v>
      </c>
      <c r="D36" s="45" t="s">
        <v>136</v>
      </c>
      <c r="E36" s="104">
        <v>250</v>
      </c>
      <c r="F36" s="66">
        <v>250</v>
      </c>
      <c r="G36" s="67">
        <v>0</v>
      </c>
      <c r="H36" s="65"/>
      <c r="I36" s="66"/>
      <c r="J36" s="65"/>
      <c r="K36" s="104">
        <v>250</v>
      </c>
      <c r="L36" s="313">
        <f t="shared" si="6"/>
        <v>250</v>
      </c>
      <c r="M36" s="132">
        <f t="shared" ref="M36:M48" si="7">SUM(G36,J36)</f>
        <v>0</v>
      </c>
      <c r="N36" s="149">
        <v>260</v>
      </c>
      <c r="O36" s="42">
        <v>260</v>
      </c>
    </row>
    <row r="37" spans="1:15">
      <c r="A37" s="188"/>
      <c r="B37" s="68" t="s">
        <v>135</v>
      </c>
      <c r="C37" s="135">
        <v>633003</v>
      </c>
      <c r="D37" s="45" t="s">
        <v>137</v>
      </c>
      <c r="E37" s="104">
        <v>300</v>
      </c>
      <c r="F37" s="66">
        <v>300</v>
      </c>
      <c r="G37" s="67">
        <v>0</v>
      </c>
      <c r="H37" s="65"/>
      <c r="I37" s="66"/>
      <c r="J37" s="65"/>
      <c r="K37" s="104">
        <v>300</v>
      </c>
      <c r="L37" s="313">
        <f t="shared" si="6"/>
        <v>300</v>
      </c>
      <c r="M37" s="132">
        <f t="shared" si="7"/>
        <v>0</v>
      </c>
      <c r="N37" s="149">
        <v>300</v>
      </c>
      <c r="O37" s="42">
        <v>300</v>
      </c>
    </row>
    <row r="38" spans="1:15" ht="42" customHeight="1">
      <c r="A38" s="184"/>
      <c r="B38" s="69" t="s">
        <v>135</v>
      </c>
      <c r="C38" s="150">
        <v>633004</v>
      </c>
      <c r="D38" s="64" t="s">
        <v>138</v>
      </c>
      <c r="E38" s="105">
        <v>600</v>
      </c>
      <c r="F38" s="72">
        <v>600</v>
      </c>
      <c r="G38" s="73">
        <v>0</v>
      </c>
      <c r="H38" s="71"/>
      <c r="I38" s="72"/>
      <c r="J38" s="71"/>
      <c r="K38" s="105">
        <v>600</v>
      </c>
      <c r="L38" s="313">
        <f t="shared" si="6"/>
        <v>600</v>
      </c>
      <c r="M38" s="132">
        <f t="shared" si="7"/>
        <v>0</v>
      </c>
      <c r="N38" s="149">
        <v>600</v>
      </c>
      <c r="O38" s="42">
        <v>600</v>
      </c>
    </row>
    <row r="39" spans="1:15">
      <c r="A39" s="184"/>
      <c r="B39" s="69" t="s">
        <v>135</v>
      </c>
      <c r="C39" s="150">
        <v>633007</v>
      </c>
      <c r="D39" s="70" t="s">
        <v>139</v>
      </c>
      <c r="E39" s="105">
        <v>600</v>
      </c>
      <c r="F39" s="72">
        <v>600</v>
      </c>
      <c r="G39" s="73">
        <v>0</v>
      </c>
      <c r="H39" s="71"/>
      <c r="I39" s="72"/>
      <c r="J39" s="71"/>
      <c r="K39" s="105">
        <v>600</v>
      </c>
      <c r="L39" s="313">
        <f t="shared" si="6"/>
        <v>600</v>
      </c>
      <c r="M39" s="132">
        <f t="shared" si="7"/>
        <v>0</v>
      </c>
      <c r="N39" s="149">
        <v>500</v>
      </c>
      <c r="O39" s="42">
        <v>500</v>
      </c>
    </row>
    <row r="40" spans="1:15">
      <c r="A40" s="184"/>
      <c r="B40" s="69" t="s">
        <v>135</v>
      </c>
      <c r="C40" s="150">
        <v>633006</v>
      </c>
      <c r="D40" s="70" t="s">
        <v>108</v>
      </c>
      <c r="E40" s="105">
        <v>420</v>
      </c>
      <c r="F40" s="72">
        <v>420</v>
      </c>
      <c r="G40" s="73">
        <v>0</v>
      </c>
      <c r="H40" s="71"/>
      <c r="I40" s="72"/>
      <c r="J40" s="71"/>
      <c r="K40" s="105">
        <v>420</v>
      </c>
      <c r="L40" s="313">
        <f t="shared" si="6"/>
        <v>420</v>
      </c>
      <c r="M40" s="132">
        <f t="shared" si="7"/>
        <v>0</v>
      </c>
      <c r="N40" s="149">
        <v>400</v>
      </c>
      <c r="O40" s="42">
        <v>400</v>
      </c>
    </row>
    <row r="41" spans="1:15">
      <c r="A41" s="184"/>
      <c r="B41" s="69" t="s">
        <v>135</v>
      </c>
      <c r="C41" s="150">
        <v>633010</v>
      </c>
      <c r="D41" s="70" t="s">
        <v>140</v>
      </c>
      <c r="E41" s="105">
        <v>3000</v>
      </c>
      <c r="F41" s="72">
        <v>3000</v>
      </c>
      <c r="G41" s="73">
        <v>0</v>
      </c>
      <c r="H41" s="71"/>
      <c r="I41" s="72"/>
      <c r="J41" s="71"/>
      <c r="K41" s="105">
        <f>SUM(E41)</f>
        <v>3000</v>
      </c>
      <c r="L41" s="313">
        <f t="shared" si="6"/>
        <v>3000</v>
      </c>
      <c r="M41" s="132">
        <f t="shared" si="7"/>
        <v>0</v>
      </c>
      <c r="N41" s="149">
        <v>2000</v>
      </c>
      <c r="O41" s="42">
        <v>2000</v>
      </c>
    </row>
    <row r="42" spans="1:15" ht="30.75" customHeight="1">
      <c r="A42" s="184"/>
      <c r="B42" s="69"/>
      <c r="C42" s="150">
        <v>633016</v>
      </c>
      <c r="D42" s="64" t="s">
        <v>141</v>
      </c>
      <c r="E42" s="105">
        <v>100</v>
      </c>
      <c r="F42" s="72">
        <v>100</v>
      </c>
      <c r="G42" s="73">
        <v>0</v>
      </c>
      <c r="H42" s="71"/>
      <c r="I42" s="72"/>
      <c r="J42" s="71"/>
      <c r="K42" s="105">
        <v>100</v>
      </c>
      <c r="L42" s="313">
        <f t="shared" si="6"/>
        <v>100</v>
      </c>
      <c r="M42" s="132">
        <f t="shared" si="7"/>
        <v>0</v>
      </c>
      <c r="N42" s="149">
        <v>100</v>
      </c>
      <c r="O42" s="42">
        <v>100</v>
      </c>
    </row>
    <row r="43" spans="1:15" ht="28.9" customHeight="1">
      <c r="A43" s="184"/>
      <c r="B43" s="69" t="s">
        <v>135</v>
      </c>
      <c r="C43" s="150">
        <v>634001</v>
      </c>
      <c r="D43" s="64" t="s">
        <v>125</v>
      </c>
      <c r="E43" s="105">
        <v>2400</v>
      </c>
      <c r="F43" s="72">
        <v>2400</v>
      </c>
      <c r="G43" s="73">
        <v>0</v>
      </c>
      <c r="H43" s="71"/>
      <c r="I43" s="72"/>
      <c r="J43" s="71"/>
      <c r="K43" s="105">
        <v>2400</v>
      </c>
      <c r="L43" s="313">
        <f t="shared" si="6"/>
        <v>2400</v>
      </c>
      <c r="M43" s="132">
        <f t="shared" si="7"/>
        <v>0</v>
      </c>
      <c r="N43" s="149">
        <v>2400</v>
      </c>
      <c r="O43" s="42">
        <v>2400</v>
      </c>
    </row>
    <row r="44" spans="1:15" ht="15" customHeight="1">
      <c r="A44" s="184"/>
      <c r="B44" s="69" t="s">
        <v>142</v>
      </c>
      <c r="C44" s="150">
        <v>634002</v>
      </c>
      <c r="D44" s="64" t="s">
        <v>143</v>
      </c>
      <c r="E44" s="105">
        <v>200</v>
      </c>
      <c r="F44" s="72">
        <v>200</v>
      </c>
      <c r="G44" s="73">
        <v>0</v>
      </c>
      <c r="H44" s="71"/>
      <c r="I44" s="72"/>
      <c r="J44" s="71"/>
      <c r="K44" s="105">
        <v>200</v>
      </c>
      <c r="L44" s="313">
        <f t="shared" si="6"/>
        <v>200</v>
      </c>
      <c r="M44" s="132">
        <f t="shared" si="7"/>
        <v>0</v>
      </c>
      <c r="N44" s="149">
        <v>200</v>
      </c>
      <c r="O44" s="42">
        <v>200</v>
      </c>
    </row>
    <row r="45" spans="1:15" ht="23.45" customHeight="1">
      <c r="A45" s="184"/>
      <c r="B45" s="69" t="s">
        <v>135</v>
      </c>
      <c r="C45" s="150">
        <v>634002</v>
      </c>
      <c r="D45" s="64" t="s">
        <v>144</v>
      </c>
      <c r="E45" s="105">
        <v>1460</v>
      </c>
      <c r="F45" s="72">
        <v>1460</v>
      </c>
      <c r="G45" s="73">
        <v>0</v>
      </c>
      <c r="H45" s="71"/>
      <c r="I45" s="72"/>
      <c r="J45" s="71"/>
      <c r="K45" s="105">
        <f>SUM(E45)</f>
        <v>1460</v>
      </c>
      <c r="L45" s="313">
        <f t="shared" si="6"/>
        <v>1460</v>
      </c>
      <c r="M45" s="132">
        <f t="shared" si="7"/>
        <v>0</v>
      </c>
      <c r="N45" s="149">
        <v>2000</v>
      </c>
      <c r="O45" s="42">
        <v>2000</v>
      </c>
    </row>
    <row r="46" spans="1:15" ht="18.600000000000001" customHeight="1">
      <c r="A46" s="184"/>
      <c r="B46" s="69" t="s">
        <v>135</v>
      </c>
      <c r="C46" s="326">
        <v>637006</v>
      </c>
      <c r="D46" s="64" t="s">
        <v>145</v>
      </c>
      <c r="E46" s="105">
        <v>200</v>
      </c>
      <c r="F46" s="72">
        <v>200</v>
      </c>
      <c r="G46" s="73">
        <v>0</v>
      </c>
      <c r="H46" s="71"/>
      <c r="I46" s="72"/>
      <c r="J46" s="71"/>
      <c r="K46" s="105">
        <v>200</v>
      </c>
      <c r="L46" s="313">
        <f t="shared" si="6"/>
        <v>200</v>
      </c>
      <c r="M46" s="132">
        <f t="shared" si="7"/>
        <v>0</v>
      </c>
      <c r="N46" s="149">
        <v>200</v>
      </c>
      <c r="O46" s="42">
        <v>200</v>
      </c>
    </row>
    <row r="47" spans="1:15" ht="15" customHeight="1">
      <c r="A47" s="188"/>
      <c r="B47" s="68" t="s">
        <v>135</v>
      </c>
      <c r="C47" s="135">
        <v>637015</v>
      </c>
      <c r="D47" s="45" t="s">
        <v>146</v>
      </c>
      <c r="E47" s="104">
        <v>170</v>
      </c>
      <c r="F47" s="66">
        <v>170</v>
      </c>
      <c r="G47" s="67">
        <v>0</v>
      </c>
      <c r="H47" s="65"/>
      <c r="I47" s="66"/>
      <c r="J47" s="65"/>
      <c r="K47" s="104">
        <v>170</v>
      </c>
      <c r="L47" s="313">
        <f t="shared" si="6"/>
        <v>170</v>
      </c>
      <c r="M47" s="132">
        <f t="shared" si="7"/>
        <v>0</v>
      </c>
      <c r="N47" s="149">
        <v>170</v>
      </c>
      <c r="O47" s="42">
        <v>170</v>
      </c>
    </row>
    <row r="48" spans="1:15" ht="55.9" customHeight="1">
      <c r="A48" s="188"/>
      <c r="B48" s="74" t="s">
        <v>135</v>
      </c>
      <c r="C48" s="155">
        <v>700</v>
      </c>
      <c r="D48" s="62" t="s">
        <v>539</v>
      </c>
      <c r="E48" s="105"/>
      <c r="F48" s="106"/>
      <c r="G48" s="108"/>
      <c r="H48" s="158">
        <v>162022</v>
      </c>
      <c r="I48" s="157">
        <v>156000</v>
      </c>
      <c r="J48" s="158">
        <v>-6022</v>
      </c>
      <c r="K48" s="151">
        <v>153921</v>
      </c>
      <c r="L48" s="315">
        <f t="shared" si="6"/>
        <v>156000</v>
      </c>
      <c r="M48" s="153">
        <f t="shared" si="7"/>
        <v>-6022</v>
      </c>
      <c r="N48" s="149">
        <v>0</v>
      </c>
      <c r="O48" s="42">
        <v>0</v>
      </c>
    </row>
    <row r="49" spans="1:15" ht="46.9" customHeight="1">
      <c r="A49" s="188"/>
      <c r="B49" s="74" t="s">
        <v>135</v>
      </c>
      <c r="C49" s="327" t="s">
        <v>542</v>
      </c>
      <c r="D49" s="62" t="s">
        <v>538</v>
      </c>
      <c r="E49" s="151"/>
      <c r="F49" s="157">
        <v>6022</v>
      </c>
      <c r="G49" s="328">
        <v>6022</v>
      </c>
      <c r="H49" s="71"/>
      <c r="I49" s="72"/>
      <c r="J49" s="71"/>
      <c r="K49" s="151"/>
      <c r="L49" s="157">
        <v>6022</v>
      </c>
      <c r="M49" s="328">
        <v>6022</v>
      </c>
      <c r="N49" s="149"/>
      <c r="O49" s="42"/>
    </row>
    <row r="50" spans="1:15" ht="69.75" customHeight="1">
      <c r="A50" s="188"/>
      <c r="B50" s="74" t="s">
        <v>135</v>
      </c>
      <c r="C50" s="155">
        <v>700</v>
      </c>
      <c r="D50" s="62" t="s">
        <v>540</v>
      </c>
      <c r="E50" s="105"/>
      <c r="F50" s="106"/>
      <c r="G50" s="108"/>
      <c r="H50" s="158">
        <v>332566</v>
      </c>
      <c r="I50" s="157">
        <v>320000</v>
      </c>
      <c r="J50" s="158">
        <v>-12566</v>
      </c>
      <c r="K50" s="151">
        <v>315938</v>
      </c>
      <c r="L50" s="315">
        <f>SUM(F50,I50)</f>
        <v>320000</v>
      </c>
      <c r="M50" s="153">
        <f>SUM(G50,J50)</f>
        <v>-12566</v>
      </c>
      <c r="N50" s="149">
        <v>0</v>
      </c>
      <c r="O50" s="42">
        <v>0</v>
      </c>
    </row>
    <row r="51" spans="1:15" ht="40.9" customHeight="1">
      <c r="A51" s="188"/>
      <c r="B51" s="74" t="s">
        <v>135</v>
      </c>
      <c r="C51" s="329" t="s">
        <v>148</v>
      </c>
      <c r="D51" s="330" t="s">
        <v>541</v>
      </c>
      <c r="E51" s="151"/>
      <c r="F51" s="157">
        <v>12566</v>
      </c>
      <c r="G51" s="328">
        <v>12566</v>
      </c>
      <c r="H51" s="71"/>
      <c r="I51" s="72"/>
      <c r="J51" s="71"/>
      <c r="K51" s="151"/>
      <c r="L51" s="315">
        <f>SUM(F51)</f>
        <v>12566</v>
      </c>
      <c r="M51" s="328">
        <f>SUM(G51)</f>
        <v>12566</v>
      </c>
      <c r="N51" s="149"/>
      <c r="O51" s="42"/>
    </row>
    <row r="52" spans="1:15">
      <c r="A52" s="331"/>
      <c r="B52" s="332"/>
      <c r="C52" s="333">
        <v>1</v>
      </c>
      <c r="D52" s="333" t="s">
        <v>149</v>
      </c>
      <c r="E52" s="317">
        <f t="shared" ref="E52:K52" si="8">SUM(E53:E56)</f>
        <v>2359</v>
      </c>
      <c r="F52" s="318">
        <f t="shared" si="8"/>
        <v>2359</v>
      </c>
      <c r="G52" s="319">
        <f t="shared" si="8"/>
        <v>0</v>
      </c>
      <c r="H52" s="320">
        <f t="shared" si="8"/>
        <v>7000</v>
      </c>
      <c r="I52" s="318">
        <f t="shared" si="8"/>
        <v>7000</v>
      </c>
      <c r="J52" s="320">
        <f t="shared" si="8"/>
        <v>0</v>
      </c>
      <c r="K52" s="321">
        <f t="shared" si="8"/>
        <v>9359</v>
      </c>
      <c r="L52" s="322">
        <f t="shared" ref="L52:M58" si="9">SUM(F52,I52)</f>
        <v>9359</v>
      </c>
      <c r="M52" s="323">
        <f t="shared" si="9"/>
        <v>0</v>
      </c>
      <c r="N52" s="324">
        <f>SUM(N53:N56)</f>
        <v>2359</v>
      </c>
      <c r="O52" s="325">
        <f>SUM(O53:O56)</f>
        <v>2359</v>
      </c>
    </row>
    <row r="53" spans="1:15" ht="16.5" customHeight="1">
      <c r="A53" s="188"/>
      <c r="B53" s="68" t="s">
        <v>135</v>
      </c>
      <c r="C53" s="135">
        <v>637027</v>
      </c>
      <c r="D53" s="46" t="s">
        <v>150</v>
      </c>
      <c r="E53" s="104">
        <v>154</v>
      </c>
      <c r="F53" s="66">
        <v>154</v>
      </c>
      <c r="G53" s="67">
        <v>0</v>
      </c>
      <c r="H53" s="65"/>
      <c r="I53" s="66"/>
      <c r="J53" s="65"/>
      <c r="K53" s="104">
        <v>154</v>
      </c>
      <c r="L53" s="313">
        <f t="shared" si="9"/>
        <v>154</v>
      </c>
      <c r="M53" s="132">
        <f t="shared" si="9"/>
        <v>0</v>
      </c>
      <c r="N53" s="149">
        <v>154</v>
      </c>
      <c r="O53" s="42">
        <v>154</v>
      </c>
    </row>
    <row r="54" spans="1:15" ht="16.899999999999999" customHeight="1">
      <c r="A54" s="188"/>
      <c r="B54" s="68" t="s">
        <v>135</v>
      </c>
      <c r="C54" s="135">
        <v>637027</v>
      </c>
      <c r="D54" s="46" t="s">
        <v>151</v>
      </c>
      <c r="E54" s="104">
        <v>1205</v>
      </c>
      <c r="F54" s="66">
        <v>1205</v>
      </c>
      <c r="G54" s="67">
        <v>0</v>
      </c>
      <c r="H54" s="65"/>
      <c r="I54" s="66"/>
      <c r="J54" s="65"/>
      <c r="K54" s="104">
        <f>SUM(E54)</f>
        <v>1205</v>
      </c>
      <c r="L54" s="313">
        <f t="shared" si="9"/>
        <v>1205</v>
      </c>
      <c r="M54" s="132">
        <f t="shared" si="9"/>
        <v>0</v>
      </c>
      <c r="N54" s="149">
        <v>1205</v>
      </c>
      <c r="O54" s="42">
        <v>1205</v>
      </c>
    </row>
    <row r="55" spans="1:15" ht="28.15" customHeight="1">
      <c r="A55" s="188"/>
      <c r="B55" s="68" t="s">
        <v>135</v>
      </c>
      <c r="C55" s="135">
        <v>642001</v>
      </c>
      <c r="D55" s="46" t="s">
        <v>152</v>
      </c>
      <c r="E55" s="104">
        <v>1000</v>
      </c>
      <c r="F55" s="66">
        <v>1000</v>
      </c>
      <c r="G55" s="67">
        <v>0</v>
      </c>
      <c r="H55" s="65"/>
      <c r="I55" s="66"/>
      <c r="J55" s="65"/>
      <c r="K55" s="104">
        <v>1000</v>
      </c>
      <c r="L55" s="313">
        <f t="shared" si="9"/>
        <v>1000</v>
      </c>
      <c r="M55" s="132">
        <f t="shared" si="9"/>
        <v>0</v>
      </c>
      <c r="N55" s="149">
        <v>1000</v>
      </c>
      <c r="O55" s="42">
        <v>1000</v>
      </c>
    </row>
    <row r="56" spans="1:15" ht="28.9" customHeight="1">
      <c r="A56" s="188"/>
      <c r="B56" s="69" t="s">
        <v>135</v>
      </c>
      <c r="C56" s="150">
        <v>635006</v>
      </c>
      <c r="D56" s="64" t="s">
        <v>153</v>
      </c>
      <c r="E56" s="105"/>
      <c r="F56" s="106"/>
      <c r="G56" s="108"/>
      <c r="H56" s="107">
        <v>7000</v>
      </c>
      <c r="I56" s="106">
        <v>7000</v>
      </c>
      <c r="J56" s="107">
        <v>0</v>
      </c>
      <c r="K56" s="105">
        <f>SUM(H56)</f>
        <v>7000</v>
      </c>
      <c r="L56" s="334">
        <f t="shared" si="9"/>
        <v>7000</v>
      </c>
      <c r="M56" s="148">
        <f t="shared" si="9"/>
        <v>0</v>
      </c>
      <c r="N56" s="149">
        <v>0</v>
      </c>
      <c r="O56" s="42">
        <v>0</v>
      </c>
    </row>
    <row r="57" spans="1:15">
      <c r="A57" s="138" t="s">
        <v>154</v>
      </c>
      <c r="B57" s="962" t="s">
        <v>155</v>
      </c>
      <c r="C57" s="982"/>
      <c r="D57" s="982"/>
      <c r="E57" s="109">
        <f t="shared" ref="E57:J57" si="10">SUM(E58)</f>
        <v>12185</v>
      </c>
      <c r="F57" s="59">
        <f t="shared" si="10"/>
        <v>67990</v>
      </c>
      <c r="G57" s="60">
        <f t="shared" si="10"/>
        <v>55805</v>
      </c>
      <c r="H57" s="57">
        <f t="shared" si="10"/>
        <v>85535</v>
      </c>
      <c r="I57" s="59">
        <f t="shared" si="10"/>
        <v>55998</v>
      </c>
      <c r="J57" s="57">
        <f t="shared" si="10"/>
        <v>-29537</v>
      </c>
      <c r="K57" s="139">
        <f>SUM(E57,H57)</f>
        <v>97720</v>
      </c>
      <c r="L57" s="283">
        <f t="shared" si="9"/>
        <v>123988</v>
      </c>
      <c r="M57" s="53">
        <f t="shared" si="9"/>
        <v>26268</v>
      </c>
      <c r="N57" s="140">
        <f>SUM(N58)</f>
        <v>12250</v>
      </c>
      <c r="O57" s="55">
        <f>SUM(O58)</f>
        <v>12343</v>
      </c>
    </row>
    <row r="58" spans="1:15" ht="30" customHeight="1">
      <c r="A58" s="75" t="s">
        <v>156</v>
      </c>
      <c r="B58" s="205"/>
      <c r="C58" s="77">
        <v>1</v>
      </c>
      <c r="D58" s="206" t="s">
        <v>157</v>
      </c>
      <c r="E58" s="102">
        <f>SUM(E61:E65)</f>
        <v>12185</v>
      </c>
      <c r="F58" s="81">
        <f>SUM(F59:F66)</f>
        <v>67990</v>
      </c>
      <c r="G58" s="82">
        <f>SUM(G59:G66)</f>
        <v>55805</v>
      </c>
      <c r="H58" s="79">
        <f>SUM(H61:H66)</f>
        <v>85535</v>
      </c>
      <c r="I58" s="81">
        <f>SUM(I61:I66)</f>
        <v>55998</v>
      </c>
      <c r="J58" s="79">
        <f>SUM(J61:J66)</f>
        <v>-29537</v>
      </c>
      <c r="K58" s="85">
        <f>SUM(H58,E58)</f>
        <v>97720</v>
      </c>
      <c r="L58" s="322">
        <f t="shared" si="9"/>
        <v>123988</v>
      </c>
      <c r="M58" s="323">
        <f t="shared" si="9"/>
        <v>26268</v>
      </c>
      <c r="N58" s="207">
        <f>SUM(N61:N66)</f>
        <v>12250</v>
      </c>
      <c r="O58" s="84">
        <f>SUM(O61:O66)</f>
        <v>12343</v>
      </c>
    </row>
    <row r="59" spans="1:15" s="340" customFormat="1" ht="21.75" customHeight="1">
      <c r="A59" s="293"/>
      <c r="B59" s="74" t="s">
        <v>158</v>
      </c>
      <c r="C59" s="327">
        <v>632001</v>
      </c>
      <c r="D59" s="62" t="s">
        <v>159</v>
      </c>
      <c r="E59" s="151">
        <v>0</v>
      </c>
      <c r="F59" s="157">
        <v>55805</v>
      </c>
      <c r="G59" s="328">
        <v>55805</v>
      </c>
      <c r="H59" s="65"/>
      <c r="I59" s="66"/>
      <c r="J59" s="65"/>
      <c r="K59" s="179"/>
      <c r="L59" s="336"/>
      <c r="M59" s="337"/>
      <c r="N59" s="338"/>
      <c r="O59" s="339"/>
    </row>
    <row r="60" spans="1:15" s="340" customFormat="1" ht="24" customHeight="1">
      <c r="A60" s="293"/>
      <c r="B60" s="68" t="s">
        <v>158</v>
      </c>
      <c r="C60" s="335">
        <v>635006</v>
      </c>
      <c r="D60" s="46" t="s">
        <v>160</v>
      </c>
      <c r="E60" s="104">
        <v>0</v>
      </c>
      <c r="F60" s="66">
        <v>0</v>
      </c>
      <c r="G60" s="67">
        <v>0</v>
      </c>
      <c r="H60" s="65"/>
      <c r="I60" s="66"/>
      <c r="J60" s="65"/>
      <c r="K60" s="179"/>
      <c r="L60" s="336"/>
      <c r="M60" s="337"/>
      <c r="N60" s="338"/>
      <c r="O60" s="339"/>
    </row>
    <row r="61" spans="1:15" ht="28.5" customHeight="1">
      <c r="A61" s="293"/>
      <c r="B61" s="68" t="s">
        <v>158</v>
      </c>
      <c r="C61" s="135">
        <v>641001</v>
      </c>
      <c r="D61" s="46" t="s">
        <v>161</v>
      </c>
      <c r="E61" s="104">
        <v>3651</v>
      </c>
      <c r="F61" s="66">
        <v>3651</v>
      </c>
      <c r="G61" s="67">
        <v>0</v>
      </c>
      <c r="H61" s="65"/>
      <c r="I61" s="66"/>
      <c r="J61" s="65"/>
      <c r="K61" s="104">
        <f>SUM(E61)</f>
        <v>3651</v>
      </c>
      <c r="L61" s="313">
        <f t="shared" ref="L61:L72" si="11">SUM(F61,I61)</f>
        <v>3651</v>
      </c>
      <c r="M61" s="132">
        <f t="shared" ref="M61:M72" si="12">SUM(G61,J61)</f>
        <v>0</v>
      </c>
      <c r="N61" s="149">
        <v>3651</v>
      </c>
      <c r="O61" s="341">
        <v>3700</v>
      </c>
    </row>
    <row r="62" spans="1:15">
      <c r="A62" s="293"/>
      <c r="B62" s="68" t="s">
        <v>158</v>
      </c>
      <c r="C62" s="135">
        <v>641001</v>
      </c>
      <c r="D62" s="45" t="s">
        <v>162</v>
      </c>
      <c r="E62" s="104">
        <v>8534</v>
      </c>
      <c r="F62" s="66">
        <v>8534</v>
      </c>
      <c r="G62" s="67">
        <v>0</v>
      </c>
      <c r="H62" s="65"/>
      <c r="I62" s="66"/>
      <c r="J62" s="65"/>
      <c r="K62" s="104">
        <f>SUM(E62)</f>
        <v>8534</v>
      </c>
      <c r="L62" s="313">
        <f t="shared" si="11"/>
        <v>8534</v>
      </c>
      <c r="M62" s="132">
        <f t="shared" si="12"/>
        <v>0</v>
      </c>
      <c r="N62" s="149">
        <v>8599</v>
      </c>
      <c r="O62" s="341">
        <v>8643</v>
      </c>
    </row>
    <row r="63" spans="1:15" ht="22.5" customHeight="1">
      <c r="A63" s="293"/>
      <c r="B63" s="68" t="s">
        <v>163</v>
      </c>
      <c r="C63" s="135">
        <v>717002</v>
      </c>
      <c r="D63" s="46" t="s">
        <v>164</v>
      </c>
      <c r="E63" s="104"/>
      <c r="F63" s="66"/>
      <c r="G63" s="67"/>
      <c r="H63" s="107">
        <v>53268</v>
      </c>
      <c r="I63" s="106">
        <v>53268</v>
      </c>
      <c r="J63" s="107">
        <v>0</v>
      </c>
      <c r="K63" s="105">
        <f>SUM(K61:K62)</f>
        <v>12185</v>
      </c>
      <c r="L63" s="334">
        <f t="shared" si="11"/>
        <v>53268</v>
      </c>
      <c r="M63" s="148">
        <f t="shared" si="12"/>
        <v>0</v>
      </c>
      <c r="N63" s="149">
        <v>0</v>
      </c>
      <c r="O63" s="341">
        <v>0</v>
      </c>
    </row>
    <row r="64" spans="1:15" ht="28.15" customHeight="1">
      <c r="A64" s="293"/>
      <c r="B64" s="103" t="s">
        <v>158</v>
      </c>
      <c r="C64" s="135">
        <v>717002</v>
      </c>
      <c r="D64" s="314" t="s">
        <v>165</v>
      </c>
      <c r="E64" s="104"/>
      <c r="F64" s="66"/>
      <c r="G64" s="67"/>
      <c r="H64" s="158">
        <v>29537</v>
      </c>
      <c r="I64" s="157">
        <v>0</v>
      </c>
      <c r="J64" s="158">
        <v>-29537</v>
      </c>
      <c r="K64" s="151">
        <f>SUM(H64)</f>
        <v>29537</v>
      </c>
      <c r="L64" s="315">
        <f t="shared" si="11"/>
        <v>0</v>
      </c>
      <c r="M64" s="153">
        <f t="shared" si="12"/>
        <v>-29537</v>
      </c>
      <c r="N64" s="149">
        <v>0</v>
      </c>
      <c r="O64" s="341">
        <v>0</v>
      </c>
    </row>
    <row r="65" spans="1:15" ht="17.45" customHeight="1">
      <c r="A65" s="294"/>
      <c r="B65" s="110" t="s">
        <v>158</v>
      </c>
      <c r="C65" s="110">
        <v>717002</v>
      </c>
      <c r="D65" s="144" t="s">
        <v>166</v>
      </c>
      <c r="E65" s="105"/>
      <c r="F65" s="72"/>
      <c r="G65" s="73"/>
      <c r="H65" s="71">
        <v>1400</v>
      </c>
      <c r="I65" s="72">
        <v>1400</v>
      </c>
      <c r="J65" s="71">
        <v>0</v>
      </c>
      <c r="K65" s="105">
        <f t="shared" ref="K65:K70" si="13">SUM(H65)</f>
        <v>1400</v>
      </c>
      <c r="L65" s="313">
        <f t="shared" si="11"/>
        <v>1400</v>
      </c>
      <c r="M65" s="132">
        <f t="shared" si="12"/>
        <v>0</v>
      </c>
      <c r="N65" s="149">
        <v>0</v>
      </c>
      <c r="O65" s="341">
        <v>0</v>
      </c>
    </row>
    <row r="66" spans="1:15" ht="17.45" customHeight="1">
      <c r="A66" s="294"/>
      <c r="B66" s="69" t="s">
        <v>158</v>
      </c>
      <c r="C66" s="110">
        <v>717002</v>
      </c>
      <c r="D66" s="144" t="s">
        <v>167</v>
      </c>
      <c r="E66" s="105"/>
      <c r="F66" s="72"/>
      <c r="G66" s="73"/>
      <c r="H66" s="107">
        <v>1330</v>
      </c>
      <c r="I66" s="106">
        <v>1330</v>
      </c>
      <c r="J66" s="107">
        <v>0</v>
      </c>
      <c r="K66" s="105">
        <f t="shared" si="13"/>
        <v>1330</v>
      </c>
      <c r="L66" s="334">
        <f t="shared" si="11"/>
        <v>1330</v>
      </c>
      <c r="M66" s="148">
        <f t="shared" si="12"/>
        <v>0</v>
      </c>
      <c r="N66" s="149">
        <v>0</v>
      </c>
      <c r="O66" s="341">
        <v>0</v>
      </c>
    </row>
    <row r="67" spans="1:15">
      <c r="A67" s="342" t="s">
        <v>168</v>
      </c>
      <c r="B67" s="962" t="s">
        <v>100</v>
      </c>
      <c r="C67" s="983"/>
      <c r="D67" s="983"/>
      <c r="E67" s="109"/>
      <c r="F67" s="59"/>
      <c r="G67" s="60"/>
      <c r="H67" s="57">
        <f>SUM(H68)</f>
        <v>249850</v>
      </c>
      <c r="I67" s="59">
        <f>SUM(I68)</f>
        <v>249850</v>
      </c>
      <c r="J67" s="57"/>
      <c r="K67" s="109">
        <f t="shared" si="13"/>
        <v>249850</v>
      </c>
      <c r="L67" s="283">
        <f t="shared" si="11"/>
        <v>249850</v>
      </c>
      <c r="M67" s="53">
        <f t="shared" si="12"/>
        <v>0</v>
      </c>
      <c r="N67" s="343">
        <v>0</v>
      </c>
      <c r="O67" s="344">
        <v>0</v>
      </c>
    </row>
    <row r="68" spans="1:15" ht="29.45" customHeight="1">
      <c r="A68" s="204" t="s">
        <v>169</v>
      </c>
      <c r="B68" s="205"/>
      <c r="C68" s="77">
        <v>1</v>
      </c>
      <c r="D68" s="206" t="s">
        <v>170</v>
      </c>
      <c r="E68" s="102"/>
      <c r="F68" s="81"/>
      <c r="G68" s="82"/>
      <c r="H68" s="79">
        <f>SUM(H69:H70)</f>
        <v>249850</v>
      </c>
      <c r="I68" s="81">
        <f>SUM(I69:I70)</f>
        <v>249850</v>
      </c>
      <c r="J68" s="79">
        <f>SUM(J69:J70)</f>
        <v>0</v>
      </c>
      <c r="K68" s="85">
        <f t="shared" si="13"/>
        <v>249850</v>
      </c>
      <c r="L68" s="322">
        <f t="shared" si="11"/>
        <v>249850</v>
      </c>
      <c r="M68" s="323">
        <f t="shared" si="12"/>
        <v>0</v>
      </c>
      <c r="N68" s="345">
        <v>0</v>
      </c>
      <c r="O68" s="346">
        <v>0</v>
      </c>
    </row>
    <row r="69" spans="1:15">
      <c r="A69" s="208"/>
      <c r="B69" s="209" t="s">
        <v>158</v>
      </c>
      <c r="C69" s="191">
        <v>717002</v>
      </c>
      <c r="D69" s="192" t="s">
        <v>171</v>
      </c>
      <c r="E69" s="170"/>
      <c r="F69" s="210"/>
      <c r="G69" s="347"/>
      <c r="H69" s="348">
        <v>237358</v>
      </c>
      <c r="I69" s="349">
        <v>237358</v>
      </c>
      <c r="J69" s="348"/>
      <c r="K69" s="170">
        <f t="shared" si="13"/>
        <v>237358</v>
      </c>
      <c r="L69" s="313">
        <f t="shared" si="11"/>
        <v>237358</v>
      </c>
      <c r="M69" s="132">
        <f t="shared" si="12"/>
        <v>0</v>
      </c>
      <c r="N69" s="350">
        <v>0</v>
      </c>
      <c r="O69" s="351">
        <v>0</v>
      </c>
    </row>
    <row r="70" spans="1:15" ht="29.45" customHeight="1">
      <c r="A70" s="352"/>
      <c r="B70" s="68" t="s">
        <v>158</v>
      </c>
      <c r="C70" s="135">
        <v>717002</v>
      </c>
      <c r="D70" s="46" t="s">
        <v>172</v>
      </c>
      <c r="E70" s="104"/>
      <c r="F70" s="66"/>
      <c r="G70" s="67"/>
      <c r="H70" s="65">
        <v>12492</v>
      </c>
      <c r="I70" s="66">
        <v>12492</v>
      </c>
      <c r="J70" s="65"/>
      <c r="K70" s="104">
        <f t="shared" si="13"/>
        <v>12492</v>
      </c>
      <c r="L70" s="313">
        <f t="shared" si="11"/>
        <v>12492</v>
      </c>
      <c r="M70" s="132">
        <f t="shared" si="12"/>
        <v>0</v>
      </c>
      <c r="N70" s="350">
        <v>0</v>
      </c>
      <c r="O70" s="351">
        <v>0</v>
      </c>
    </row>
    <row r="71" spans="1:15">
      <c r="A71" s="353" t="s">
        <v>173</v>
      </c>
      <c r="B71" s="984" t="s">
        <v>174</v>
      </c>
      <c r="C71" s="985"/>
      <c r="D71" s="986"/>
      <c r="E71" s="354"/>
      <c r="F71" s="355"/>
      <c r="G71" s="356"/>
      <c r="H71" s="357">
        <f>SUM(H72)</f>
        <v>34232</v>
      </c>
      <c r="I71" s="287">
        <f>SUM(I72)</f>
        <v>34232</v>
      </c>
      <c r="J71" s="358">
        <v>0</v>
      </c>
      <c r="K71" s="359">
        <f>SUM(K72)</f>
        <v>34232</v>
      </c>
      <c r="L71" s="283">
        <f t="shared" si="11"/>
        <v>34232</v>
      </c>
      <c r="M71" s="53">
        <f t="shared" si="12"/>
        <v>0</v>
      </c>
      <c r="N71" s="360">
        <v>0</v>
      </c>
      <c r="O71" s="361">
        <v>0</v>
      </c>
    </row>
    <row r="72" spans="1:15" ht="59.45" customHeight="1" thickBot="1">
      <c r="A72" s="362"/>
      <c r="B72" s="363" t="s">
        <v>110</v>
      </c>
      <c r="C72" s="364">
        <v>713002</v>
      </c>
      <c r="D72" s="365" t="s">
        <v>175</v>
      </c>
      <c r="E72" s="366"/>
      <c r="F72" s="367"/>
      <c r="G72" s="368"/>
      <c r="H72" s="217">
        <v>34232</v>
      </c>
      <c r="I72" s="218">
        <v>34232</v>
      </c>
      <c r="J72" s="219">
        <v>0</v>
      </c>
      <c r="K72" s="217">
        <f>SUM(H72)</f>
        <v>34232</v>
      </c>
      <c r="L72" s="369">
        <f t="shared" si="11"/>
        <v>34232</v>
      </c>
      <c r="M72" s="220">
        <f t="shared" si="12"/>
        <v>0</v>
      </c>
      <c r="N72" s="370">
        <v>0</v>
      </c>
      <c r="O72" s="371">
        <v>0</v>
      </c>
    </row>
    <row r="73" spans="1:15" ht="8.25" customHeight="1" thickBot="1">
      <c r="A73" s="372"/>
      <c r="B73" s="373"/>
      <c r="C73" s="374"/>
      <c r="D73" s="375"/>
      <c r="E73" s="376"/>
      <c r="F73" s="376"/>
      <c r="G73" s="376"/>
      <c r="H73" s="227"/>
      <c r="I73" s="227"/>
      <c r="J73" s="227"/>
      <c r="K73" s="227"/>
      <c r="L73" s="377"/>
      <c r="M73" s="227"/>
      <c r="N73" s="378"/>
      <c r="O73" s="378"/>
    </row>
    <row r="74" spans="1:15" ht="16.5" customHeight="1">
      <c r="A74" s="971"/>
      <c r="B74" s="972"/>
      <c r="C74" s="973"/>
      <c r="D74" s="379" t="s">
        <v>176</v>
      </c>
      <c r="E74" s="380"/>
      <c r="F74" s="381"/>
      <c r="G74" s="382"/>
      <c r="H74" s="383"/>
      <c r="I74" s="384"/>
      <c r="J74" s="383"/>
      <c r="K74" s="380"/>
      <c r="L74" s="385">
        <f>SUM(F74,I74)</f>
        <v>0</v>
      </c>
      <c r="M74" s="386">
        <f>SUM(G74,J74)</f>
        <v>0</v>
      </c>
      <c r="N74" s="378"/>
      <c r="O74" s="378"/>
    </row>
    <row r="75" spans="1:15" ht="23.25" customHeight="1">
      <c r="A75" s="387" t="s">
        <v>177</v>
      </c>
      <c r="B75" s="974" t="s">
        <v>178</v>
      </c>
      <c r="C75" s="975"/>
      <c r="D75" s="976"/>
      <c r="E75" s="388"/>
      <c r="F75" s="389"/>
      <c r="G75" s="390"/>
      <c r="H75" s="391"/>
      <c r="I75" s="392"/>
      <c r="J75" s="391"/>
      <c r="K75" s="388"/>
      <c r="L75" s="393">
        <f>SUM(F75,I75)</f>
        <v>0</v>
      </c>
      <c r="M75" s="394">
        <f>SUM(G75,J75)</f>
        <v>0</v>
      </c>
      <c r="N75" s="378"/>
      <c r="O75" s="378"/>
    </row>
    <row r="76" spans="1:15" ht="18.75" customHeight="1">
      <c r="A76" s="395"/>
      <c r="B76" s="987" t="s">
        <v>134</v>
      </c>
      <c r="C76" s="988"/>
      <c r="D76" s="989"/>
      <c r="E76" s="396"/>
      <c r="F76" s="397"/>
      <c r="G76" s="398"/>
      <c r="H76" s="399"/>
      <c r="I76" s="400"/>
      <c r="J76" s="399"/>
      <c r="K76" s="396"/>
      <c r="L76" s="401"/>
      <c r="M76" s="402"/>
      <c r="N76" s="378"/>
      <c r="O76" s="378"/>
    </row>
    <row r="77" spans="1:15" ht="15.75" thickBot="1">
      <c r="A77" s="403"/>
      <c r="B77" s="404" t="s">
        <v>135</v>
      </c>
      <c r="C77" s="405">
        <v>651002</v>
      </c>
      <c r="D77" s="487" t="s">
        <v>179</v>
      </c>
      <c r="E77" s="406"/>
      <c r="F77" s="407"/>
      <c r="G77" s="408"/>
      <c r="H77" s="88"/>
      <c r="I77" s="89"/>
      <c r="J77" s="88"/>
      <c r="K77" s="409"/>
      <c r="L77" s="410">
        <f>SUM(F77,I77)</f>
        <v>0</v>
      </c>
      <c r="M77" s="411">
        <f>SUM(G77,J77)</f>
        <v>0</v>
      </c>
      <c r="N77" s="412"/>
      <c r="O77" s="412"/>
    </row>
    <row r="78" spans="1:15" ht="15.75" thickBot="1">
      <c r="A78" s="413"/>
      <c r="B78" s="414"/>
      <c r="C78" s="415"/>
      <c r="D78" s="416"/>
      <c r="E78" s="417"/>
      <c r="F78" s="418"/>
      <c r="G78" s="419"/>
      <c r="H78" s="225"/>
      <c r="I78" s="299"/>
      <c r="J78" s="225"/>
      <c r="K78" s="417"/>
      <c r="L78" s="420"/>
      <c r="M78" s="421"/>
      <c r="N78" s="412"/>
      <c r="O78" s="412"/>
    </row>
    <row r="79" spans="1:15" ht="15.75" thickTop="1">
      <c r="A79" s="422"/>
      <c r="B79" s="232"/>
      <c r="C79" s="232"/>
      <c r="D79" s="423" t="s">
        <v>104</v>
      </c>
      <c r="E79" s="424"/>
      <c r="F79" s="425"/>
      <c r="G79" s="426"/>
      <c r="H79" s="427"/>
      <c r="I79" s="428"/>
      <c r="J79" s="429"/>
      <c r="K79" s="430">
        <f t="shared" ref="K79:O80" si="14">SUM(K80)</f>
        <v>3367</v>
      </c>
      <c r="L79" s="431">
        <f>SUM(L80)</f>
        <v>3367</v>
      </c>
      <c r="M79" s="432">
        <f>SUM(G79,J79)</f>
        <v>0</v>
      </c>
      <c r="N79" s="433">
        <f t="shared" si="14"/>
        <v>3367</v>
      </c>
      <c r="O79" s="434">
        <f t="shared" si="14"/>
        <v>3367</v>
      </c>
    </row>
    <row r="80" spans="1:15">
      <c r="A80" s="435" t="s">
        <v>120</v>
      </c>
      <c r="B80" s="990" t="s">
        <v>180</v>
      </c>
      <c r="C80" s="991"/>
      <c r="D80" s="436"/>
      <c r="E80" s="437"/>
      <c r="F80" s="438"/>
      <c r="G80" s="439"/>
      <c r="H80" s="440"/>
      <c r="I80" s="441"/>
      <c r="J80" s="442"/>
      <c r="K80" s="443">
        <f t="shared" si="14"/>
        <v>3367</v>
      </c>
      <c r="L80" s="444">
        <f>SUM(L81)</f>
        <v>3367</v>
      </c>
      <c r="M80" s="445">
        <f>SUM(G80,J80)</f>
        <v>0</v>
      </c>
      <c r="N80" s="446">
        <f t="shared" si="14"/>
        <v>3367</v>
      </c>
      <c r="O80" s="447">
        <f t="shared" si="14"/>
        <v>3367</v>
      </c>
    </row>
    <row r="81" spans="1:15" ht="27.75" customHeight="1" thickBot="1">
      <c r="A81" s="448"/>
      <c r="B81" s="449" t="s">
        <v>114</v>
      </c>
      <c r="C81" s="450">
        <v>824</v>
      </c>
      <c r="D81" s="451" t="s">
        <v>181</v>
      </c>
      <c r="E81" s="452"/>
      <c r="F81" s="453"/>
      <c r="G81" s="454"/>
      <c r="H81" s="455"/>
      <c r="I81" s="456"/>
      <c r="J81" s="457"/>
      <c r="K81" s="458">
        <v>3367</v>
      </c>
      <c r="L81" s="459">
        <v>3367</v>
      </c>
      <c r="M81" s="460">
        <f>SUM(G81,J81)</f>
        <v>0</v>
      </c>
      <c r="N81" s="461">
        <v>3367</v>
      </c>
      <c r="O81" s="462">
        <v>3367</v>
      </c>
    </row>
    <row r="82" spans="1:15" ht="15.75" thickBot="1"/>
    <row r="83" spans="1:15">
      <c r="A83" s="422"/>
      <c r="B83" s="463"/>
      <c r="C83" s="464"/>
      <c r="D83" s="465" t="s">
        <v>104</v>
      </c>
      <c r="E83" s="424"/>
      <c r="F83" s="235"/>
      <c r="G83" s="466"/>
      <c r="H83" s="467"/>
      <c r="I83" s="468"/>
      <c r="J83" s="467"/>
      <c r="K83" s="239"/>
      <c r="L83" s="240"/>
      <c r="M83" s="241"/>
    </row>
    <row r="84" spans="1:15">
      <c r="A84" s="469">
        <v>40607</v>
      </c>
      <c r="B84" s="992" t="s">
        <v>182</v>
      </c>
      <c r="C84" s="993"/>
      <c r="D84" s="993"/>
      <c r="E84" s="470"/>
      <c r="F84" s="246"/>
      <c r="G84" s="471"/>
      <c r="H84" s="245"/>
      <c r="I84" s="246"/>
      <c r="J84" s="245"/>
      <c r="K84" s="472"/>
      <c r="L84" s="473"/>
      <c r="M84" s="474"/>
    </row>
    <row r="85" spans="1:15">
      <c r="A85" s="475"/>
      <c r="B85" s="994" t="s">
        <v>134</v>
      </c>
      <c r="C85" s="968"/>
      <c r="D85" s="995"/>
      <c r="E85" s="476"/>
      <c r="F85" s="477"/>
      <c r="G85" s="478"/>
      <c r="H85" s="479"/>
      <c r="I85" s="477"/>
      <c r="J85" s="479"/>
      <c r="K85" s="396"/>
      <c r="L85" s="397"/>
      <c r="M85" s="398"/>
    </row>
    <row r="86" spans="1:15" ht="15.75" thickBot="1">
      <c r="A86" s="480"/>
      <c r="B86" s="481" t="s">
        <v>135</v>
      </c>
      <c r="C86" s="257">
        <v>821005</v>
      </c>
      <c r="D86" s="482" t="s">
        <v>183</v>
      </c>
      <c r="E86" s="483"/>
      <c r="F86" s="260"/>
      <c r="G86" s="484"/>
      <c r="H86" s="259"/>
      <c r="I86" s="260"/>
      <c r="J86" s="259"/>
      <c r="K86" s="893"/>
      <c r="L86" s="894"/>
      <c r="M86" s="895"/>
    </row>
  </sheetData>
  <mergeCells count="33">
    <mergeCell ref="B84:D84"/>
    <mergeCell ref="B85:D85"/>
    <mergeCell ref="B35:D35"/>
    <mergeCell ref="B57:D57"/>
    <mergeCell ref="B67:D67"/>
    <mergeCell ref="B71:D71"/>
    <mergeCell ref="B76:D76"/>
    <mergeCell ref="B80:C80"/>
    <mergeCell ref="A1:H1"/>
    <mergeCell ref="B34:D34"/>
    <mergeCell ref="A74:C74"/>
    <mergeCell ref="B75:D75"/>
    <mergeCell ref="L6:L7"/>
    <mergeCell ref="E8:G8"/>
    <mergeCell ref="H8:J8"/>
    <mergeCell ref="K8:M8"/>
    <mergeCell ref="A9:D9"/>
    <mergeCell ref="M6:M7"/>
    <mergeCell ref="I6:I7"/>
    <mergeCell ref="J6:J7"/>
    <mergeCell ref="K6:K7"/>
    <mergeCell ref="B18:D18"/>
    <mergeCell ref="G6:G7"/>
    <mergeCell ref="H6:H7"/>
    <mergeCell ref="E6:E7"/>
    <mergeCell ref="F6:F7"/>
    <mergeCell ref="O4:O5"/>
    <mergeCell ref="E5:G5"/>
    <mergeCell ref="H5:J5"/>
    <mergeCell ref="A3:M3"/>
    <mergeCell ref="E4:J4"/>
    <mergeCell ref="K4:M5"/>
    <mergeCell ref="N4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workbookViewId="0">
      <selection activeCell="G15" sqref="G15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1.5703125" customWidth="1"/>
    <col min="5" max="13" width="12.7109375" customWidth="1"/>
    <col min="14" max="14" width="13.7109375" hidden="1" customWidth="1"/>
    <col min="15" max="15" width="14.140625" hidden="1" customWidth="1"/>
  </cols>
  <sheetData>
    <row r="1" spans="1:15" ht="18.75">
      <c r="A1" s="921" t="s">
        <v>556</v>
      </c>
      <c r="B1" s="922"/>
      <c r="C1" s="922"/>
      <c r="D1" s="922"/>
      <c r="E1" s="922"/>
      <c r="F1" s="922"/>
      <c r="G1" s="922"/>
      <c r="H1" s="922"/>
    </row>
    <row r="2" spans="1:15" ht="15.75" thickBot="1">
      <c r="A2" s="4"/>
      <c r="K2" s="6"/>
      <c r="L2" s="6"/>
      <c r="M2" s="6"/>
      <c r="N2" s="6">
        <f>SUM(N11:N21,N24:N33,N35,N38:N49)</f>
        <v>167651</v>
      </c>
      <c r="O2" s="6">
        <f>SUM(O11:O21,O24:O33,O35)</f>
        <v>167771</v>
      </c>
    </row>
    <row r="3" spans="1:15" ht="24.75" thickTop="1" thickBot="1">
      <c r="A3" s="936" t="s">
        <v>0</v>
      </c>
      <c r="B3" s="937"/>
      <c r="C3" s="937"/>
      <c r="D3" s="937"/>
      <c r="E3" s="937"/>
      <c r="F3" s="937"/>
      <c r="G3" s="937"/>
      <c r="H3" s="938"/>
      <c r="I3" s="938"/>
      <c r="J3" s="938"/>
      <c r="K3" s="938"/>
      <c r="L3" s="939"/>
      <c r="M3" s="940"/>
      <c r="N3" s="269"/>
      <c r="O3" s="8"/>
    </row>
    <row r="4" spans="1:15" ht="18" customHeight="1" thickTop="1">
      <c r="A4" s="9"/>
      <c r="B4" s="10"/>
      <c r="C4" s="11"/>
      <c r="D4" s="12"/>
      <c r="E4" s="941" t="s">
        <v>1</v>
      </c>
      <c r="F4" s="942"/>
      <c r="G4" s="942"/>
      <c r="H4" s="943"/>
      <c r="I4" s="944"/>
      <c r="J4" s="944"/>
      <c r="K4" s="945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3" t="s">
        <v>5</v>
      </c>
      <c r="B5" s="14" t="s">
        <v>6</v>
      </c>
      <c r="C5" s="15"/>
      <c r="D5" s="16"/>
      <c r="E5" s="927" t="s">
        <v>7</v>
      </c>
      <c r="F5" s="928"/>
      <c r="G5" s="929"/>
      <c r="H5" s="930" t="s">
        <v>8</v>
      </c>
      <c r="I5" s="931"/>
      <c r="J5" s="931"/>
      <c r="K5" s="948"/>
      <c r="L5" s="949"/>
      <c r="M5" s="950"/>
      <c r="N5" s="924"/>
      <c r="O5" s="926"/>
    </row>
    <row r="6" spans="1:15" ht="15" customHeight="1">
      <c r="A6" s="17" t="s">
        <v>9</v>
      </c>
      <c r="B6" s="18" t="s">
        <v>10</v>
      </c>
      <c r="C6" s="11"/>
      <c r="D6" s="19" t="s">
        <v>11</v>
      </c>
      <c r="E6" s="934" t="s">
        <v>12</v>
      </c>
      <c r="F6" s="951" t="s">
        <v>13</v>
      </c>
      <c r="G6" s="932" t="s">
        <v>14</v>
      </c>
      <c r="H6" s="934" t="s">
        <v>12</v>
      </c>
      <c r="I6" s="951" t="s">
        <v>13</v>
      </c>
      <c r="J6" s="953" t="s">
        <v>14</v>
      </c>
      <c r="K6" s="934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7" t="s">
        <v>17</v>
      </c>
      <c r="B7" s="18" t="s">
        <v>18</v>
      </c>
      <c r="C7" s="11"/>
      <c r="D7" s="19"/>
      <c r="E7" s="935"/>
      <c r="F7" s="952"/>
      <c r="G7" s="933"/>
      <c r="H7" s="935"/>
      <c r="I7" s="952"/>
      <c r="J7" s="954"/>
      <c r="K7" s="935"/>
      <c r="L7" s="952"/>
      <c r="M7" s="933"/>
      <c r="N7" s="117" t="s">
        <v>19</v>
      </c>
      <c r="O7" s="21" t="s">
        <v>19</v>
      </c>
    </row>
    <row r="8" spans="1:15" ht="15.75" thickBot="1">
      <c r="A8" s="22"/>
      <c r="B8" s="23" t="s">
        <v>20</v>
      </c>
      <c r="C8" s="24"/>
      <c r="D8" s="25"/>
      <c r="E8" s="957" t="s">
        <v>21</v>
      </c>
      <c r="F8" s="958"/>
      <c r="G8" s="959"/>
      <c r="H8" s="957" t="s">
        <v>21</v>
      </c>
      <c r="I8" s="958"/>
      <c r="J8" s="958"/>
      <c r="K8" s="957" t="s">
        <v>21</v>
      </c>
      <c r="L8" s="960"/>
      <c r="M8" s="961"/>
      <c r="N8" s="118" t="s">
        <v>22</v>
      </c>
      <c r="O8" s="26" t="s">
        <v>22</v>
      </c>
    </row>
    <row r="9" spans="1:15" ht="16.5" thickTop="1">
      <c r="A9" s="996" t="s">
        <v>184</v>
      </c>
      <c r="B9" s="997"/>
      <c r="C9" s="997"/>
      <c r="D9" s="998"/>
      <c r="E9" s="488">
        <f t="shared" ref="E9:J9" si="0">SUM(E10,E22,E36)</f>
        <v>173299</v>
      </c>
      <c r="F9" s="278">
        <f t="shared" si="0"/>
        <v>182260</v>
      </c>
      <c r="G9" s="277">
        <f t="shared" si="0"/>
        <v>8961</v>
      </c>
      <c r="H9" s="488">
        <f t="shared" si="0"/>
        <v>424170.6</v>
      </c>
      <c r="I9" s="278">
        <f t="shared" si="0"/>
        <v>415210</v>
      </c>
      <c r="J9" s="277">
        <f t="shared" si="0"/>
        <v>-8961</v>
      </c>
      <c r="K9" s="275">
        <f>SUM(E9,H9)</f>
        <v>597469.6</v>
      </c>
      <c r="L9" s="278">
        <f>SUM(L10,L22,L36)</f>
        <v>597470</v>
      </c>
      <c r="M9" s="279">
        <f t="shared" ref="M9:M39" si="1">SUM(G9,J9)</f>
        <v>0</v>
      </c>
      <c r="N9" s="489">
        <f>SUM(N10,N22,N36)</f>
        <v>167651</v>
      </c>
      <c r="O9" s="307">
        <f>SUM(O10,O22,O36)</f>
        <v>167771</v>
      </c>
    </row>
    <row r="10" spans="1:15">
      <c r="A10" s="281" t="s">
        <v>185</v>
      </c>
      <c r="B10" s="999" t="s">
        <v>186</v>
      </c>
      <c r="C10" s="1000"/>
      <c r="D10" s="1001"/>
      <c r="E10" s="490">
        <f>SUM(E11:E21)</f>
        <v>143160</v>
      </c>
      <c r="F10" s="283">
        <f>SUM(F11:F21)</f>
        <v>143160</v>
      </c>
      <c r="G10" s="284">
        <f>SUM(G11:G21)</f>
        <v>0</v>
      </c>
      <c r="H10" s="282">
        <f>SUM(H11:H21)</f>
        <v>0</v>
      </c>
      <c r="I10" s="283"/>
      <c r="J10" s="284"/>
      <c r="K10" s="282">
        <f>SUM(K11:K21)</f>
        <v>143160</v>
      </c>
      <c r="L10" s="283">
        <f t="shared" ref="L10:L21" si="2">SUM(F10,I10)</f>
        <v>143160</v>
      </c>
      <c r="M10" s="310">
        <f t="shared" si="1"/>
        <v>0</v>
      </c>
      <c r="N10" s="54">
        <f>SUM(N11:N20)</f>
        <v>142201</v>
      </c>
      <c r="O10" s="55">
        <f>SUM(O11:O21)</f>
        <v>142239</v>
      </c>
    </row>
    <row r="11" spans="1:15" ht="28.5" customHeight="1">
      <c r="A11" s="491"/>
      <c r="B11" s="43" t="s">
        <v>187</v>
      </c>
      <c r="C11" s="150" t="s">
        <v>24</v>
      </c>
      <c r="D11" s="492" t="s">
        <v>27</v>
      </c>
      <c r="E11" s="493">
        <v>21658</v>
      </c>
      <c r="F11" s="313">
        <v>21592</v>
      </c>
      <c r="G11" s="494">
        <v>0</v>
      </c>
      <c r="H11" s="49"/>
      <c r="I11" s="313"/>
      <c r="J11" s="494"/>
      <c r="K11" s="49">
        <f>SUM(E11)</f>
        <v>21658</v>
      </c>
      <c r="L11" s="313">
        <f t="shared" si="2"/>
        <v>21592</v>
      </c>
      <c r="M11" s="495">
        <f t="shared" si="1"/>
        <v>0</v>
      </c>
      <c r="N11" s="41">
        <v>21658</v>
      </c>
      <c r="O11" s="42">
        <v>21658</v>
      </c>
    </row>
    <row r="12" spans="1:15" ht="16.149999999999999" customHeight="1">
      <c r="A12" s="285"/>
      <c r="B12" s="37" t="s">
        <v>187</v>
      </c>
      <c r="C12" s="128" t="s">
        <v>188</v>
      </c>
      <c r="D12" s="496" t="s">
        <v>189</v>
      </c>
      <c r="E12" s="40">
        <v>1205</v>
      </c>
      <c r="F12" s="129">
        <v>1205</v>
      </c>
      <c r="G12" s="130">
        <v>0</v>
      </c>
      <c r="H12" s="39"/>
      <c r="I12" s="129"/>
      <c r="J12" s="130"/>
      <c r="K12" s="39">
        <v>1205</v>
      </c>
      <c r="L12" s="313">
        <f t="shared" si="2"/>
        <v>1205</v>
      </c>
      <c r="M12" s="495">
        <f t="shared" si="1"/>
        <v>0</v>
      </c>
      <c r="N12" s="41">
        <v>1205</v>
      </c>
      <c r="O12" s="42">
        <v>1205</v>
      </c>
    </row>
    <row r="13" spans="1:15" ht="29.45" customHeight="1">
      <c r="A13" s="285"/>
      <c r="B13" s="37" t="s">
        <v>187</v>
      </c>
      <c r="C13" s="135">
        <v>633006</v>
      </c>
      <c r="D13" s="497" t="s">
        <v>190</v>
      </c>
      <c r="E13" s="40">
        <v>6600</v>
      </c>
      <c r="F13" s="129">
        <v>6600</v>
      </c>
      <c r="G13" s="130">
        <v>0</v>
      </c>
      <c r="H13" s="39"/>
      <c r="I13" s="129"/>
      <c r="J13" s="130"/>
      <c r="K13" s="39">
        <v>6600</v>
      </c>
      <c r="L13" s="313">
        <f t="shared" si="2"/>
        <v>6600</v>
      </c>
      <c r="M13" s="495">
        <f t="shared" si="1"/>
        <v>0</v>
      </c>
      <c r="N13" s="41">
        <v>6600</v>
      </c>
      <c r="O13" s="42">
        <v>6600</v>
      </c>
    </row>
    <row r="14" spans="1:15">
      <c r="A14" s="285"/>
      <c r="B14" s="37" t="s">
        <v>187</v>
      </c>
      <c r="C14" s="135">
        <v>633009</v>
      </c>
      <c r="D14" s="498" t="s">
        <v>191</v>
      </c>
      <c r="E14" s="40">
        <v>66</v>
      </c>
      <c r="F14" s="129">
        <v>66</v>
      </c>
      <c r="G14" s="130">
        <v>0</v>
      </c>
      <c r="H14" s="39"/>
      <c r="I14" s="129"/>
      <c r="J14" s="130"/>
      <c r="K14" s="39">
        <v>66</v>
      </c>
      <c r="L14" s="313">
        <f t="shared" si="2"/>
        <v>66</v>
      </c>
      <c r="M14" s="495">
        <f t="shared" si="1"/>
        <v>0</v>
      </c>
      <c r="N14" s="41">
        <v>66</v>
      </c>
      <c r="O14" s="42">
        <v>66</v>
      </c>
    </row>
    <row r="15" spans="1:15" ht="27" customHeight="1">
      <c r="A15" s="285"/>
      <c r="B15" s="37" t="s">
        <v>187</v>
      </c>
      <c r="C15" s="135">
        <v>637004</v>
      </c>
      <c r="D15" s="497" t="s">
        <v>192</v>
      </c>
      <c r="E15" s="40">
        <v>109000</v>
      </c>
      <c r="F15" s="129">
        <v>109000</v>
      </c>
      <c r="G15" s="130">
        <v>0</v>
      </c>
      <c r="H15" s="39"/>
      <c r="I15" s="129"/>
      <c r="J15" s="130"/>
      <c r="K15" s="39">
        <v>109000</v>
      </c>
      <c r="L15" s="313">
        <f t="shared" si="2"/>
        <v>109000</v>
      </c>
      <c r="M15" s="495">
        <f t="shared" si="1"/>
        <v>0</v>
      </c>
      <c r="N15" s="41">
        <v>110000</v>
      </c>
      <c r="O15" s="42">
        <v>110000</v>
      </c>
    </row>
    <row r="16" spans="1:15" ht="28.5" customHeight="1">
      <c r="A16" s="285"/>
      <c r="B16" s="37" t="s">
        <v>187</v>
      </c>
      <c r="C16" s="135">
        <v>637004</v>
      </c>
      <c r="D16" s="497" t="s">
        <v>193</v>
      </c>
      <c r="E16" s="40">
        <v>100</v>
      </c>
      <c r="F16" s="129">
        <v>100</v>
      </c>
      <c r="G16" s="130">
        <v>0</v>
      </c>
      <c r="H16" s="39"/>
      <c r="I16" s="129"/>
      <c r="J16" s="130"/>
      <c r="K16" s="39">
        <v>100</v>
      </c>
      <c r="L16" s="313">
        <f t="shared" si="2"/>
        <v>100</v>
      </c>
      <c r="M16" s="495">
        <f t="shared" si="1"/>
        <v>0</v>
      </c>
      <c r="N16" s="41">
        <v>100</v>
      </c>
      <c r="O16" s="42">
        <v>100</v>
      </c>
    </row>
    <row r="17" spans="1:15" ht="16.149999999999999" customHeight="1">
      <c r="A17" s="285"/>
      <c r="B17" s="37" t="s">
        <v>187</v>
      </c>
      <c r="C17" s="135">
        <v>637004</v>
      </c>
      <c r="D17" s="497" t="s">
        <v>194</v>
      </c>
      <c r="E17" s="40">
        <v>200</v>
      </c>
      <c r="F17" s="129">
        <v>200</v>
      </c>
      <c r="G17" s="130">
        <v>0</v>
      </c>
      <c r="H17" s="39"/>
      <c r="I17" s="129"/>
      <c r="J17" s="130"/>
      <c r="K17" s="39">
        <v>200</v>
      </c>
      <c r="L17" s="313">
        <f t="shared" si="2"/>
        <v>200</v>
      </c>
      <c r="M17" s="495">
        <f t="shared" si="1"/>
        <v>0</v>
      </c>
      <c r="N17" s="41">
        <v>200</v>
      </c>
      <c r="O17" s="42">
        <v>200</v>
      </c>
    </row>
    <row r="18" spans="1:15" ht="24" customHeight="1">
      <c r="A18" s="285"/>
      <c r="B18" s="37" t="s">
        <v>187</v>
      </c>
      <c r="C18" s="135">
        <v>637016</v>
      </c>
      <c r="D18" s="497" t="s">
        <v>195</v>
      </c>
      <c r="E18" s="40">
        <v>300</v>
      </c>
      <c r="F18" s="129">
        <v>300</v>
      </c>
      <c r="G18" s="130">
        <v>0</v>
      </c>
      <c r="H18" s="39"/>
      <c r="I18" s="129"/>
      <c r="J18" s="130"/>
      <c r="K18" s="39">
        <v>300</v>
      </c>
      <c r="L18" s="313">
        <f t="shared" si="2"/>
        <v>300</v>
      </c>
      <c r="M18" s="495">
        <f t="shared" si="1"/>
        <v>0</v>
      </c>
      <c r="N18" s="41">
        <v>300</v>
      </c>
      <c r="O18" s="42">
        <v>300</v>
      </c>
    </row>
    <row r="19" spans="1:15" ht="21.75" customHeight="1">
      <c r="A19" s="285"/>
      <c r="B19" s="37" t="s">
        <v>187</v>
      </c>
      <c r="C19" s="135">
        <v>641001</v>
      </c>
      <c r="D19" s="497" t="s">
        <v>196</v>
      </c>
      <c r="E19" s="40">
        <v>2031</v>
      </c>
      <c r="F19" s="129">
        <v>2031</v>
      </c>
      <c r="G19" s="130">
        <v>0</v>
      </c>
      <c r="H19" s="39"/>
      <c r="I19" s="129"/>
      <c r="J19" s="130"/>
      <c r="K19" s="39">
        <f>SUM(E19)</f>
        <v>2031</v>
      </c>
      <c r="L19" s="313">
        <f t="shared" si="2"/>
        <v>2031</v>
      </c>
      <c r="M19" s="495">
        <f t="shared" si="1"/>
        <v>0</v>
      </c>
      <c r="N19" s="41">
        <v>2072</v>
      </c>
      <c r="O19" s="42">
        <v>2110</v>
      </c>
    </row>
    <row r="20" spans="1:15" ht="27" customHeight="1">
      <c r="A20" s="285"/>
      <c r="B20" s="37" t="s">
        <v>187</v>
      </c>
      <c r="C20" s="499">
        <v>641001</v>
      </c>
      <c r="D20" s="500" t="s">
        <v>197</v>
      </c>
      <c r="E20" s="40">
        <v>2000</v>
      </c>
      <c r="F20" s="129">
        <v>2000</v>
      </c>
      <c r="G20" s="130">
        <v>0</v>
      </c>
      <c r="H20" s="39"/>
      <c r="I20" s="129"/>
      <c r="J20" s="130"/>
      <c r="K20" s="39">
        <f>SUM(E20)</f>
        <v>2000</v>
      </c>
      <c r="L20" s="313">
        <f t="shared" si="2"/>
        <v>2000</v>
      </c>
      <c r="M20" s="495">
        <f t="shared" si="1"/>
        <v>0</v>
      </c>
      <c r="N20" s="41">
        <v>0</v>
      </c>
      <c r="O20" s="42">
        <v>0</v>
      </c>
    </row>
    <row r="21" spans="1:15" ht="16.899999999999999" customHeight="1">
      <c r="A21" s="285"/>
      <c r="B21" s="37" t="s">
        <v>198</v>
      </c>
      <c r="C21" s="135">
        <v>642015</v>
      </c>
      <c r="D21" s="500" t="s">
        <v>30</v>
      </c>
      <c r="E21" s="40">
        <v>0</v>
      </c>
      <c r="F21" s="129">
        <v>66</v>
      </c>
      <c r="G21" s="130">
        <v>0</v>
      </c>
      <c r="H21" s="39"/>
      <c r="I21" s="129"/>
      <c r="J21" s="130"/>
      <c r="K21" s="39">
        <v>0</v>
      </c>
      <c r="L21" s="313">
        <f t="shared" si="2"/>
        <v>66</v>
      </c>
      <c r="M21" s="495">
        <f t="shared" si="1"/>
        <v>0</v>
      </c>
      <c r="N21" s="41">
        <v>0</v>
      </c>
      <c r="O21" s="42">
        <v>0</v>
      </c>
    </row>
    <row r="22" spans="1:15">
      <c r="A22" s="138" t="s">
        <v>199</v>
      </c>
      <c r="B22" s="962" t="s">
        <v>200</v>
      </c>
      <c r="C22" s="963"/>
      <c r="D22" s="1002"/>
      <c r="E22" s="58">
        <f>SUM(E36,E34,E23)</f>
        <v>30139</v>
      </c>
      <c r="F22" s="59">
        <f>SUM(F23,F34)</f>
        <v>30139</v>
      </c>
      <c r="G22" s="57">
        <f>SUM(G23,G34)</f>
        <v>0</v>
      </c>
      <c r="H22" s="139">
        <v>19000</v>
      </c>
      <c r="I22" s="52">
        <f>SUM(I23,I34)</f>
        <v>19000</v>
      </c>
      <c r="J22" s="51">
        <f>SUM(J23,J34)</f>
        <v>0</v>
      </c>
      <c r="K22" s="109">
        <f>SUM(K34,K23)</f>
        <v>49139</v>
      </c>
      <c r="L22" s="283">
        <f>SUM(L23,L34)</f>
        <v>49139</v>
      </c>
      <c r="M22" s="310">
        <f t="shared" si="1"/>
        <v>0</v>
      </c>
      <c r="N22" s="54">
        <f>SUM(N23,N34)</f>
        <v>25450</v>
      </c>
      <c r="O22" s="55">
        <f>SUM(O34,O23)</f>
        <v>25532</v>
      </c>
    </row>
    <row r="23" spans="1:15">
      <c r="A23" s="75" t="s">
        <v>201</v>
      </c>
      <c r="B23" s="76"/>
      <c r="C23" s="77">
        <v>1</v>
      </c>
      <c r="D23" s="501" t="s">
        <v>202</v>
      </c>
      <c r="E23" s="80">
        <f t="shared" ref="E23:K23" si="3">SUM(E24:E33)</f>
        <v>29360</v>
      </c>
      <c r="F23" s="81">
        <f>SUM(F24:F33)</f>
        <v>29360</v>
      </c>
      <c r="G23" s="79">
        <f t="shared" si="3"/>
        <v>0</v>
      </c>
      <c r="H23" s="102">
        <f t="shared" si="3"/>
        <v>19000</v>
      </c>
      <c r="I23" s="81">
        <f t="shared" si="3"/>
        <v>19000</v>
      </c>
      <c r="J23" s="79">
        <f t="shared" si="3"/>
        <v>0</v>
      </c>
      <c r="K23" s="85">
        <f t="shared" si="3"/>
        <v>48360</v>
      </c>
      <c r="L23" s="502">
        <f t="shared" ref="L23:L33" si="4">SUM(F23,I23)</f>
        <v>48360</v>
      </c>
      <c r="M23" s="503">
        <f t="shared" si="1"/>
        <v>0</v>
      </c>
      <c r="N23" s="83">
        <f>SUM(N24:N33)</f>
        <v>24671</v>
      </c>
      <c r="O23" s="84">
        <f>SUM(O24:O33)</f>
        <v>24712</v>
      </c>
    </row>
    <row r="24" spans="1:15">
      <c r="A24" s="504"/>
      <c r="B24" s="74" t="s">
        <v>187</v>
      </c>
      <c r="C24" s="505">
        <v>633006</v>
      </c>
      <c r="D24" s="506" t="s">
        <v>203</v>
      </c>
      <c r="E24" s="507">
        <v>1400</v>
      </c>
      <c r="F24" s="508">
        <v>2400</v>
      </c>
      <c r="G24" s="509">
        <v>1000</v>
      </c>
      <c r="H24" s="105"/>
      <c r="I24" s="194"/>
      <c r="J24" s="195"/>
      <c r="K24" s="510">
        <v>1400</v>
      </c>
      <c r="L24" s="315">
        <f t="shared" si="4"/>
        <v>2400</v>
      </c>
      <c r="M24" s="63">
        <f t="shared" si="1"/>
        <v>1000</v>
      </c>
      <c r="N24" s="41">
        <v>1500</v>
      </c>
      <c r="O24" s="42">
        <v>1500</v>
      </c>
    </row>
    <row r="25" spans="1:15" ht="25.5" customHeight="1">
      <c r="A25" s="504"/>
      <c r="B25" s="69" t="s">
        <v>187</v>
      </c>
      <c r="C25" s="511">
        <v>637004</v>
      </c>
      <c r="D25" s="512" t="s">
        <v>204</v>
      </c>
      <c r="E25" s="513">
        <v>1220</v>
      </c>
      <c r="F25" s="194">
        <v>1220</v>
      </c>
      <c r="G25" s="195">
        <v>0</v>
      </c>
      <c r="H25" s="105"/>
      <c r="I25" s="194"/>
      <c r="J25" s="195"/>
      <c r="K25" s="193">
        <v>1220</v>
      </c>
      <c r="L25" s="313">
        <f t="shared" si="4"/>
        <v>1220</v>
      </c>
      <c r="M25" s="495">
        <f t="shared" si="1"/>
        <v>0</v>
      </c>
      <c r="N25" s="41">
        <v>1300</v>
      </c>
      <c r="O25" s="42">
        <v>1300</v>
      </c>
    </row>
    <row r="26" spans="1:15" ht="18" customHeight="1">
      <c r="A26" s="504"/>
      <c r="B26" s="69" t="s">
        <v>205</v>
      </c>
      <c r="C26" s="511">
        <v>637004</v>
      </c>
      <c r="D26" s="512" t="s">
        <v>206</v>
      </c>
      <c r="E26" s="513">
        <v>10000</v>
      </c>
      <c r="F26" s="194">
        <v>10000</v>
      </c>
      <c r="G26" s="195">
        <v>0</v>
      </c>
      <c r="H26" s="105"/>
      <c r="I26" s="194"/>
      <c r="J26" s="195"/>
      <c r="K26" s="193">
        <v>10000</v>
      </c>
      <c r="L26" s="313">
        <f t="shared" si="4"/>
        <v>10000</v>
      </c>
      <c r="M26" s="495">
        <f t="shared" si="1"/>
        <v>0</v>
      </c>
      <c r="N26" s="41">
        <v>5000</v>
      </c>
      <c r="O26" s="42">
        <v>5000</v>
      </c>
    </row>
    <row r="27" spans="1:15" ht="29.25" customHeight="1">
      <c r="A27" s="504"/>
      <c r="B27" s="69" t="s">
        <v>187</v>
      </c>
      <c r="C27" s="514">
        <v>641001</v>
      </c>
      <c r="D27" s="512" t="s">
        <v>207</v>
      </c>
      <c r="E27" s="513">
        <v>8255</v>
      </c>
      <c r="F27" s="194">
        <v>8255</v>
      </c>
      <c r="G27" s="195">
        <v>0</v>
      </c>
      <c r="H27" s="193"/>
      <c r="I27" s="194"/>
      <c r="J27" s="195"/>
      <c r="K27" s="193">
        <f>SUM(E27)</f>
        <v>8255</v>
      </c>
      <c r="L27" s="313">
        <f t="shared" si="4"/>
        <v>8255</v>
      </c>
      <c r="M27" s="495">
        <f t="shared" si="1"/>
        <v>0</v>
      </c>
      <c r="N27" s="41">
        <v>8271</v>
      </c>
      <c r="O27" s="42">
        <v>8312</v>
      </c>
    </row>
    <row r="28" spans="1:15" ht="29.45" customHeight="1">
      <c r="A28" s="504"/>
      <c r="B28" s="74" t="s">
        <v>187</v>
      </c>
      <c r="C28" s="515">
        <v>637004</v>
      </c>
      <c r="D28" s="516" t="s">
        <v>208</v>
      </c>
      <c r="E28" s="507">
        <v>1000</v>
      </c>
      <c r="F28" s="508">
        <v>0</v>
      </c>
      <c r="G28" s="509">
        <v>-1000</v>
      </c>
      <c r="H28" s="193"/>
      <c r="I28" s="194"/>
      <c r="J28" s="195"/>
      <c r="K28" s="510">
        <f>SUM(E28)</f>
        <v>1000</v>
      </c>
      <c r="L28" s="315">
        <f t="shared" si="4"/>
        <v>0</v>
      </c>
      <c r="M28" s="63">
        <f t="shared" si="1"/>
        <v>-1000</v>
      </c>
      <c r="N28" s="41">
        <v>1000</v>
      </c>
      <c r="O28" s="42">
        <v>1000</v>
      </c>
    </row>
    <row r="29" spans="1:15" ht="26.25" customHeight="1">
      <c r="A29" s="504"/>
      <c r="B29" s="69" t="s">
        <v>187</v>
      </c>
      <c r="C29" s="511">
        <v>636001</v>
      </c>
      <c r="D29" s="512" t="s">
        <v>209</v>
      </c>
      <c r="E29" s="513">
        <v>100</v>
      </c>
      <c r="F29" s="194">
        <v>100</v>
      </c>
      <c r="G29" s="195"/>
      <c r="H29" s="193"/>
      <c r="I29" s="194"/>
      <c r="J29" s="195"/>
      <c r="K29" s="193">
        <f>SUM(E29)</f>
        <v>100</v>
      </c>
      <c r="L29" s="313">
        <f t="shared" si="4"/>
        <v>100</v>
      </c>
      <c r="M29" s="495">
        <f t="shared" si="1"/>
        <v>0</v>
      </c>
      <c r="N29" s="41">
        <v>100</v>
      </c>
      <c r="O29" s="42">
        <v>100</v>
      </c>
    </row>
    <row r="30" spans="1:15" ht="14.45" customHeight="1">
      <c r="A30" s="517"/>
      <c r="B30" s="37" t="s">
        <v>187</v>
      </c>
      <c r="C30" s="518" t="s">
        <v>210</v>
      </c>
      <c r="D30" s="519" t="s">
        <v>211</v>
      </c>
      <c r="E30" s="513">
        <v>7385</v>
      </c>
      <c r="F30" s="194">
        <v>7385</v>
      </c>
      <c r="G30" s="195"/>
      <c r="H30" s="170"/>
      <c r="I30" s="210"/>
      <c r="J30" s="211"/>
      <c r="K30" s="193">
        <v>7385</v>
      </c>
      <c r="L30" s="313">
        <f t="shared" si="4"/>
        <v>7385</v>
      </c>
      <c r="M30" s="495">
        <f t="shared" si="1"/>
        <v>0</v>
      </c>
      <c r="N30" s="41">
        <v>7500</v>
      </c>
      <c r="O30" s="42">
        <v>7500</v>
      </c>
    </row>
    <row r="31" spans="1:15">
      <c r="A31" s="517"/>
      <c r="B31" s="37" t="s">
        <v>187</v>
      </c>
      <c r="C31" s="191">
        <v>717001</v>
      </c>
      <c r="D31" s="520" t="s">
        <v>212</v>
      </c>
      <c r="E31" s="521"/>
      <c r="F31" s="210"/>
      <c r="G31" s="211"/>
      <c r="H31" s="193">
        <v>8500</v>
      </c>
      <c r="I31" s="194">
        <v>8500</v>
      </c>
      <c r="J31" s="195">
        <v>0</v>
      </c>
      <c r="K31" s="170">
        <v>8500</v>
      </c>
      <c r="L31" s="313">
        <f t="shared" si="4"/>
        <v>8500</v>
      </c>
      <c r="M31" s="495">
        <f t="shared" si="1"/>
        <v>0</v>
      </c>
      <c r="N31" s="41">
        <v>0</v>
      </c>
      <c r="O31" s="42">
        <v>0</v>
      </c>
    </row>
    <row r="32" spans="1:15">
      <c r="A32" s="517"/>
      <c r="B32" s="37" t="s">
        <v>187</v>
      </c>
      <c r="C32" s="191">
        <v>717</v>
      </c>
      <c r="D32" s="520" t="s">
        <v>213</v>
      </c>
      <c r="E32" s="521"/>
      <c r="F32" s="210"/>
      <c r="G32" s="211"/>
      <c r="H32" s="193">
        <v>10500</v>
      </c>
      <c r="I32" s="194">
        <v>10500</v>
      </c>
      <c r="J32" s="195">
        <v>0</v>
      </c>
      <c r="K32" s="170">
        <v>10500</v>
      </c>
      <c r="L32" s="313">
        <f t="shared" si="4"/>
        <v>10500</v>
      </c>
      <c r="M32" s="495">
        <f t="shared" si="1"/>
        <v>0</v>
      </c>
      <c r="N32" s="41">
        <v>0</v>
      </c>
      <c r="O32" s="42">
        <v>0</v>
      </c>
    </row>
    <row r="33" spans="1:15" ht="16.5" customHeight="1">
      <c r="A33" s="517"/>
      <c r="B33" s="37" t="s">
        <v>187</v>
      </c>
      <c r="C33" s="135">
        <v>717001</v>
      </c>
      <c r="D33" s="497" t="s">
        <v>214</v>
      </c>
      <c r="E33" s="521"/>
      <c r="F33" s="210"/>
      <c r="G33" s="211"/>
      <c r="H33" s="193"/>
      <c r="I33" s="194"/>
      <c r="J33" s="195"/>
      <c r="K33" s="170"/>
      <c r="L33" s="313">
        <f t="shared" si="4"/>
        <v>0</v>
      </c>
      <c r="M33" s="495">
        <f t="shared" si="1"/>
        <v>0</v>
      </c>
      <c r="N33" s="41">
        <v>0</v>
      </c>
      <c r="O33" s="42">
        <v>0</v>
      </c>
    </row>
    <row r="34" spans="1:15">
      <c r="A34" s="522" t="s">
        <v>215</v>
      </c>
      <c r="B34" s="523"/>
      <c r="C34" s="524">
        <v>2</v>
      </c>
      <c r="D34" s="525" t="s">
        <v>216</v>
      </c>
      <c r="E34" s="526">
        <f>SUM(E35)</f>
        <v>779</v>
      </c>
      <c r="F34" s="292">
        <f>SUM(F35)</f>
        <v>779</v>
      </c>
      <c r="G34" s="527"/>
      <c r="H34" s="528">
        <v>0</v>
      </c>
      <c r="I34" s="292"/>
      <c r="J34" s="527"/>
      <c r="K34" s="529">
        <f>SUM(E34)</f>
        <v>779</v>
      </c>
      <c r="L34" s="502">
        <v>779</v>
      </c>
      <c r="M34" s="503">
        <f t="shared" si="1"/>
        <v>0</v>
      </c>
      <c r="N34" s="83">
        <v>779</v>
      </c>
      <c r="O34" s="84">
        <f>SUM(O35)</f>
        <v>820</v>
      </c>
    </row>
    <row r="35" spans="1:15" ht="30.75" customHeight="1">
      <c r="A35" s="296"/>
      <c r="B35" s="530" t="s">
        <v>187</v>
      </c>
      <c r="C35" s="297">
        <v>641001</v>
      </c>
      <c r="D35" s="519" t="s">
        <v>217</v>
      </c>
      <c r="E35" s="521">
        <v>779</v>
      </c>
      <c r="F35" s="210">
        <v>779</v>
      </c>
      <c r="G35" s="211"/>
      <c r="H35" s="196">
        <v>0</v>
      </c>
      <c r="I35" s="197"/>
      <c r="J35" s="198"/>
      <c r="K35" s="531">
        <f>SUM(E35)</f>
        <v>779</v>
      </c>
      <c r="L35" s="313">
        <f>SUM(F35,I35)</f>
        <v>779</v>
      </c>
      <c r="M35" s="495">
        <f t="shared" si="1"/>
        <v>0</v>
      </c>
      <c r="N35" s="41">
        <v>779</v>
      </c>
      <c r="O35" s="42">
        <v>820</v>
      </c>
    </row>
    <row r="36" spans="1:15">
      <c r="A36" s="342" t="s">
        <v>218</v>
      </c>
      <c r="B36" s="962" t="s">
        <v>100</v>
      </c>
      <c r="C36" s="963"/>
      <c r="D36" s="1002"/>
      <c r="E36" s="58"/>
      <c r="F36" s="59">
        <f>SUM(F37)</f>
        <v>8961</v>
      </c>
      <c r="G36" s="57">
        <f>SUM(G37)</f>
        <v>8961</v>
      </c>
      <c r="H36" s="109">
        <v>405170.6</v>
      </c>
      <c r="I36" s="59">
        <f>SUM(I37)</f>
        <v>396210</v>
      </c>
      <c r="J36" s="57">
        <f>SUM(J37)</f>
        <v>-8961</v>
      </c>
      <c r="K36" s="109">
        <v>405171</v>
      </c>
      <c r="L36" s="283">
        <f>SUM(F36,I36)</f>
        <v>405171</v>
      </c>
      <c r="M36" s="310">
        <f t="shared" si="1"/>
        <v>0</v>
      </c>
      <c r="N36" s="532">
        <v>0</v>
      </c>
      <c r="O36" s="533">
        <v>0</v>
      </c>
    </row>
    <row r="37" spans="1:15">
      <c r="A37" s="204" t="s">
        <v>219</v>
      </c>
      <c r="B37" s="205"/>
      <c r="C37" s="77"/>
      <c r="D37" s="534" t="s">
        <v>220</v>
      </c>
      <c r="E37" s="80"/>
      <c r="F37" s="81">
        <f>SUM(F38:F39)</f>
        <v>8961</v>
      </c>
      <c r="G37" s="79">
        <f>SUM(G38:G39)</f>
        <v>8961</v>
      </c>
      <c r="H37" s="102">
        <f>SUM(H38:H39)</f>
        <v>405171</v>
      </c>
      <c r="I37" s="81">
        <f>SUM(I38:I49)</f>
        <v>396210</v>
      </c>
      <c r="J37" s="79">
        <f>SUM(J38)</f>
        <v>-8961</v>
      </c>
      <c r="K37" s="102">
        <v>384912</v>
      </c>
      <c r="L37" s="502">
        <f>SUM(F37,I37)</f>
        <v>405171</v>
      </c>
      <c r="M37" s="503">
        <f t="shared" si="1"/>
        <v>0</v>
      </c>
      <c r="N37" s="535">
        <v>0</v>
      </c>
      <c r="O37" s="536">
        <v>0</v>
      </c>
    </row>
    <row r="38" spans="1:15" ht="67.900000000000006" customHeight="1">
      <c r="A38" s="537"/>
      <c r="B38" s="896" t="s">
        <v>205</v>
      </c>
      <c r="C38" s="155">
        <v>700</v>
      </c>
      <c r="D38" s="897" t="s">
        <v>544</v>
      </c>
      <c r="E38" s="898"/>
      <c r="F38" s="157"/>
      <c r="G38" s="158"/>
      <c r="H38" s="899">
        <v>405171</v>
      </c>
      <c r="I38" s="202">
        <v>396210</v>
      </c>
      <c r="J38" s="900">
        <v>-8961</v>
      </c>
      <c r="K38" s="899">
        <v>384912</v>
      </c>
      <c r="L38" s="315">
        <f>SUM(F38,I38)</f>
        <v>396210</v>
      </c>
      <c r="M38" s="63">
        <f t="shared" si="1"/>
        <v>-8961</v>
      </c>
      <c r="N38" s="41">
        <v>0</v>
      </c>
      <c r="O38" s="42">
        <v>0</v>
      </c>
    </row>
    <row r="39" spans="1:15" ht="52.5" thickBot="1">
      <c r="A39" s="215"/>
      <c r="B39" s="901" t="s">
        <v>205</v>
      </c>
      <c r="C39" s="902">
        <v>700</v>
      </c>
      <c r="D39" s="903" t="s">
        <v>543</v>
      </c>
      <c r="E39" s="904"/>
      <c r="F39" s="905">
        <v>8961</v>
      </c>
      <c r="G39" s="906">
        <v>8961</v>
      </c>
      <c r="H39" s="907"/>
      <c r="I39" s="908">
        <v>0</v>
      </c>
      <c r="J39" s="909">
        <v>0</v>
      </c>
      <c r="K39" s="907">
        <v>20259</v>
      </c>
      <c r="L39" s="910">
        <f>SUM(F39,I39)</f>
        <v>8961</v>
      </c>
      <c r="M39" s="911">
        <f t="shared" si="1"/>
        <v>8961</v>
      </c>
      <c r="N39" s="41"/>
      <c r="O39" s="42"/>
    </row>
    <row r="40" spans="1:15" ht="15.75" thickBot="1">
      <c r="A40" s="208"/>
      <c r="B40" s="539"/>
      <c r="C40" s="191"/>
      <c r="D40" s="540"/>
      <c r="E40" s="521"/>
      <c r="F40" s="210"/>
      <c r="G40" s="211"/>
      <c r="H40" s="541"/>
      <c r="I40" s="349"/>
      <c r="J40" s="348"/>
      <c r="K40" s="541"/>
      <c r="L40" s="542"/>
      <c r="M40" s="543"/>
      <c r="N40" s="41"/>
      <c r="O40" s="42"/>
    </row>
    <row r="41" spans="1:15" ht="15.75">
      <c r="A41" s="971"/>
      <c r="B41" s="972"/>
      <c r="C41" s="973"/>
      <c r="D41" s="379" t="s">
        <v>176</v>
      </c>
      <c r="E41" s="380"/>
      <c r="F41" s="381"/>
      <c r="G41" s="382"/>
      <c r="H41" s="383"/>
      <c r="I41" s="384"/>
      <c r="J41" s="383"/>
      <c r="K41" s="380"/>
      <c r="L41" s="385"/>
      <c r="M41" s="386"/>
      <c r="N41" s="41"/>
      <c r="O41" s="42"/>
    </row>
    <row r="42" spans="1:15">
      <c r="A42" s="387" t="s">
        <v>222</v>
      </c>
      <c r="B42" s="974" t="s">
        <v>223</v>
      </c>
      <c r="C42" s="975"/>
      <c r="D42" s="976"/>
      <c r="E42" s="388"/>
      <c r="F42" s="389"/>
      <c r="G42" s="390"/>
      <c r="H42" s="391"/>
      <c r="I42" s="392"/>
      <c r="J42" s="391"/>
      <c r="K42" s="388"/>
      <c r="L42" s="393"/>
      <c r="M42" s="394"/>
      <c r="N42" s="41"/>
      <c r="O42" s="42"/>
    </row>
    <row r="43" spans="1:15">
      <c r="A43" s="395" t="s">
        <v>219</v>
      </c>
      <c r="B43" s="987" t="s">
        <v>221</v>
      </c>
      <c r="C43" s="988"/>
      <c r="D43" s="989"/>
      <c r="E43" s="396"/>
      <c r="F43" s="397"/>
      <c r="G43" s="398"/>
      <c r="H43" s="399"/>
      <c r="I43" s="400"/>
      <c r="J43" s="399"/>
      <c r="K43" s="396"/>
      <c r="L43" s="401"/>
      <c r="M43" s="402"/>
      <c r="N43" s="41"/>
      <c r="O43" s="42"/>
    </row>
    <row r="44" spans="1:15" ht="15.75" thickBot="1">
      <c r="A44" s="403"/>
      <c r="B44" s="404" t="s">
        <v>187</v>
      </c>
      <c r="C44" s="405">
        <v>651002</v>
      </c>
      <c r="D44" s="487" t="s">
        <v>224</v>
      </c>
      <c r="E44" s="406"/>
      <c r="F44" s="407"/>
      <c r="G44" s="408"/>
      <c r="H44" s="88"/>
      <c r="I44" s="89"/>
      <c r="J44" s="88"/>
      <c r="K44" s="409"/>
      <c r="L44" s="410"/>
      <c r="M44" s="411"/>
      <c r="N44" s="41"/>
      <c r="O44" s="42"/>
    </row>
    <row r="45" spans="1:15" ht="15.75" thickBot="1">
      <c r="A45" s="208"/>
      <c r="B45" s="539"/>
      <c r="C45" s="191"/>
      <c r="D45" s="540"/>
      <c r="E45" s="521"/>
      <c r="F45" s="210"/>
      <c r="G45" s="211"/>
      <c r="H45" s="541"/>
      <c r="I45" s="349"/>
      <c r="J45" s="348"/>
      <c r="K45" s="541"/>
      <c r="L45" s="542"/>
      <c r="M45" s="543"/>
      <c r="N45" s="41"/>
      <c r="O45" s="42"/>
    </row>
    <row r="46" spans="1:15">
      <c r="A46" s="422"/>
      <c r="B46" s="463"/>
      <c r="C46" s="464"/>
      <c r="D46" s="465" t="s">
        <v>104</v>
      </c>
      <c r="E46" s="424"/>
      <c r="F46" s="235"/>
      <c r="G46" s="466"/>
      <c r="H46" s="467"/>
      <c r="I46" s="468"/>
      <c r="J46" s="467"/>
      <c r="K46" s="239"/>
      <c r="L46" s="240"/>
      <c r="M46" s="241"/>
      <c r="N46" s="41"/>
      <c r="O46" s="42"/>
    </row>
    <row r="47" spans="1:15">
      <c r="A47" s="469" t="s">
        <v>218</v>
      </c>
      <c r="B47" s="992" t="s">
        <v>223</v>
      </c>
      <c r="C47" s="993"/>
      <c r="D47" s="993"/>
      <c r="E47" s="470"/>
      <c r="F47" s="246"/>
      <c r="G47" s="471"/>
      <c r="H47" s="245"/>
      <c r="I47" s="246"/>
      <c r="J47" s="245"/>
      <c r="K47" s="472"/>
      <c r="L47" s="473"/>
      <c r="M47" s="474"/>
      <c r="N47" s="41"/>
      <c r="O47" s="42"/>
    </row>
    <row r="48" spans="1:15">
      <c r="A48" s="475" t="s">
        <v>219</v>
      </c>
      <c r="B48" s="987" t="s">
        <v>221</v>
      </c>
      <c r="C48" s="988"/>
      <c r="D48" s="989"/>
      <c r="E48" s="476"/>
      <c r="F48" s="477"/>
      <c r="G48" s="478"/>
      <c r="H48" s="479"/>
      <c r="I48" s="477"/>
      <c r="J48" s="479"/>
      <c r="K48" s="396"/>
      <c r="L48" s="397"/>
      <c r="M48" s="398"/>
      <c r="N48" s="41"/>
      <c r="O48" s="42"/>
    </row>
    <row r="49" spans="1:15" ht="18" customHeight="1" thickBot="1">
      <c r="A49" s="480"/>
      <c r="B49" s="481" t="s">
        <v>135</v>
      </c>
      <c r="C49" s="257">
        <v>821005</v>
      </c>
      <c r="D49" s="544" t="s">
        <v>225</v>
      </c>
      <c r="E49" s="483"/>
      <c r="F49" s="260"/>
      <c r="G49" s="484"/>
      <c r="H49" s="259"/>
      <c r="I49" s="260"/>
      <c r="J49" s="259"/>
      <c r="K49" s="485"/>
      <c r="L49" s="486"/>
      <c r="M49" s="411"/>
      <c r="N49" s="41">
        <v>0</v>
      </c>
      <c r="O49" s="42">
        <v>0</v>
      </c>
    </row>
    <row r="50" spans="1:15">
      <c r="B50" s="545"/>
    </row>
  </sheetData>
  <mergeCells count="29">
    <mergeCell ref="B47:D47"/>
    <mergeCell ref="E6:E7"/>
    <mergeCell ref="F6:F7"/>
    <mergeCell ref="B48:D48"/>
    <mergeCell ref="E8:G8"/>
    <mergeCell ref="H8:J8"/>
    <mergeCell ref="A9:D9"/>
    <mergeCell ref="B10:D10"/>
    <mergeCell ref="B22:D22"/>
    <mergeCell ref="B36:D36"/>
    <mergeCell ref="I6:I7"/>
    <mergeCell ref="J6:J7"/>
    <mergeCell ref="K6:K7"/>
    <mergeCell ref="L6:L7"/>
    <mergeCell ref="M6:M7"/>
    <mergeCell ref="B43:D43"/>
    <mergeCell ref="K8:M8"/>
    <mergeCell ref="A41:C41"/>
    <mergeCell ref="B42:D42"/>
    <mergeCell ref="A1:H1"/>
    <mergeCell ref="N4:N5"/>
    <mergeCell ref="O4:O5"/>
    <mergeCell ref="E5:G5"/>
    <mergeCell ref="H5:J5"/>
    <mergeCell ref="G6:G7"/>
    <mergeCell ref="H6:H7"/>
    <mergeCell ref="A3:M3"/>
    <mergeCell ref="E4:J4"/>
    <mergeCell ref="K4:M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activeCell="J11" sqref="J11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12" width="12.7109375" customWidth="1"/>
    <col min="13" max="13" width="12" customWidth="1"/>
    <col min="14" max="15" width="14.7109375" hidden="1" customWidth="1"/>
  </cols>
  <sheetData>
    <row r="1" spans="1:15" ht="18.75">
      <c r="A1" s="1" t="s">
        <v>557</v>
      </c>
      <c r="B1" s="2"/>
      <c r="C1" s="2"/>
      <c r="D1" s="2"/>
      <c r="E1" s="3"/>
      <c r="F1" s="3"/>
      <c r="G1" s="3"/>
    </row>
    <row r="2" spans="1:15" ht="15.75" thickBot="1">
      <c r="A2" s="4"/>
      <c r="E2" s="3"/>
      <c r="F2" s="3"/>
      <c r="G2" s="3"/>
      <c r="K2" s="6"/>
      <c r="L2" s="6"/>
      <c r="M2" s="6"/>
      <c r="N2" s="6">
        <f>SUM(N11:N17,N19:N27,N29:N33,N35:N39,N43:N45,N49)</f>
        <v>219870</v>
      </c>
      <c r="O2" s="6">
        <f>SUM(O11:O17,O19:O27,O29:O33,O35:O39,O43:O45,O49)</f>
        <v>223481</v>
      </c>
    </row>
    <row r="3" spans="1:15" ht="24.75" thickTop="1" thickBot="1">
      <c r="A3" s="936" t="s">
        <v>0</v>
      </c>
      <c r="B3" s="937"/>
      <c r="C3" s="937"/>
      <c r="D3" s="937"/>
      <c r="E3" s="937"/>
      <c r="F3" s="937"/>
      <c r="G3" s="937"/>
      <c r="H3" s="938"/>
      <c r="I3" s="938"/>
      <c r="J3" s="938"/>
      <c r="K3" s="938"/>
      <c r="L3" s="939"/>
      <c r="M3" s="940"/>
      <c r="N3" s="269"/>
      <c r="O3" s="8"/>
    </row>
    <row r="4" spans="1:15" ht="18" customHeight="1" thickTop="1">
      <c r="A4" s="9"/>
      <c r="B4" s="10"/>
      <c r="C4" s="11"/>
      <c r="D4" s="12"/>
      <c r="E4" s="941" t="s">
        <v>1</v>
      </c>
      <c r="F4" s="942"/>
      <c r="G4" s="942"/>
      <c r="H4" s="943"/>
      <c r="I4" s="944"/>
      <c r="J4" s="944"/>
      <c r="K4" s="945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3" t="s">
        <v>5</v>
      </c>
      <c r="B5" s="14" t="s">
        <v>6</v>
      </c>
      <c r="C5" s="15"/>
      <c r="D5" s="16"/>
      <c r="E5" s="927" t="s">
        <v>7</v>
      </c>
      <c r="F5" s="928"/>
      <c r="G5" s="929"/>
      <c r="H5" s="930" t="s">
        <v>8</v>
      </c>
      <c r="I5" s="931"/>
      <c r="J5" s="931"/>
      <c r="K5" s="948"/>
      <c r="L5" s="949"/>
      <c r="M5" s="950"/>
      <c r="N5" s="924"/>
      <c r="O5" s="926"/>
    </row>
    <row r="6" spans="1:15" ht="15" customHeight="1">
      <c r="A6" s="17" t="s">
        <v>9</v>
      </c>
      <c r="B6" s="18" t="s">
        <v>10</v>
      </c>
      <c r="C6" s="11"/>
      <c r="D6" s="19" t="s">
        <v>11</v>
      </c>
      <c r="E6" s="934" t="s">
        <v>12</v>
      </c>
      <c r="F6" s="951" t="s">
        <v>13</v>
      </c>
      <c r="G6" s="932" t="s">
        <v>14</v>
      </c>
      <c r="H6" s="934" t="s">
        <v>12</v>
      </c>
      <c r="I6" s="951" t="s">
        <v>13</v>
      </c>
      <c r="J6" s="953" t="s">
        <v>14</v>
      </c>
      <c r="K6" s="934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7" t="s">
        <v>17</v>
      </c>
      <c r="B7" s="18" t="s">
        <v>18</v>
      </c>
      <c r="C7" s="11"/>
      <c r="D7" s="19"/>
      <c r="E7" s="935"/>
      <c r="F7" s="952"/>
      <c r="G7" s="933"/>
      <c r="H7" s="935"/>
      <c r="I7" s="952"/>
      <c r="J7" s="954"/>
      <c r="K7" s="935"/>
      <c r="L7" s="952"/>
      <c r="M7" s="933"/>
      <c r="N7" s="117" t="s">
        <v>19</v>
      </c>
      <c r="O7" s="21" t="s">
        <v>19</v>
      </c>
    </row>
    <row r="8" spans="1:15" ht="15.75" thickBot="1">
      <c r="A8" s="22"/>
      <c r="B8" s="23" t="s">
        <v>20</v>
      </c>
      <c r="C8" s="24"/>
      <c r="D8" s="25"/>
      <c r="E8" s="957" t="s">
        <v>21</v>
      </c>
      <c r="F8" s="958"/>
      <c r="G8" s="959"/>
      <c r="H8" s="957" t="s">
        <v>21</v>
      </c>
      <c r="I8" s="958"/>
      <c r="J8" s="958"/>
      <c r="K8" s="957" t="s">
        <v>21</v>
      </c>
      <c r="L8" s="960"/>
      <c r="M8" s="961"/>
      <c r="N8" s="118" t="s">
        <v>22</v>
      </c>
      <c r="O8" s="26" t="s">
        <v>22</v>
      </c>
    </row>
    <row r="9" spans="1:15" ht="16.5" thickTop="1">
      <c r="A9" s="996" t="s">
        <v>226</v>
      </c>
      <c r="B9" s="1006"/>
      <c r="C9" s="1006"/>
      <c r="D9" s="1006"/>
      <c r="E9" s="546">
        <f>SUM(E10,E18,E28,E34,E40,E47)</f>
        <v>206877</v>
      </c>
      <c r="F9" s="547">
        <f>SUM(F10,F18,F28,F34,F40,F47)</f>
        <v>225681</v>
      </c>
      <c r="G9" s="274">
        <f>SUM(G10,G18,G28,G34,G40,G47)</f>
        <v>18804</v>
      </c>
      <c r="H9" s="275">
        <f>SUM(H10,H18,H28,H34,H40,H46,H47)</f>
        <v>2112213.3200000003</v>
      </c>
      <c r="I9" s="276">
        <f>SUM(I18,I10,I28,I34,I40)</f>
        <v>2112213</v>
      </c>
      <c r="J9" s="279">
        <f>SUM(J10,J18,J28,J34,J40,J47)</f>
        <v>0</v>
      </c>
      <c r="K9" s="548">
        <f>SUM(H9,E9)</f>
        <v>2319090.3200000003</v>
      </c>
      <c r="L9" s="549">
        <f t="shared" ref="L9:L31" si="0">SUM(F9,I9)</f>
        <v>2337894</v>
      </c>
      <c r="M9" s="550">
        <f t="shared" ref="M9:M31" si="1">SUM(G9,J9)</f>
        <v>18804</v>
      </c>
      <c r="N9" s="551">
        <f>SUM(N10,N18,N28,N34,N40,N47)</f>
        <v>219870</v>
      </c>
      <c r="O9" s="280">
        <f>SUM(O10,O18,O28,O34,O40,O47)</f>
        <v>223481</v>
      </c>
    </row>
    <row r="10" spans="1:15" ht="28.15" customHeight="1">
      <c r="A10" s="281" t="s">
        <v>227</v>
      </c>
      <c r="B10" s="999" t="s">
        <v>228</v>
      </c>
      <c r="C10" s="1000"/>
      <c r="D10" s="1000"/>
      <c r="E10" s="109">
        <f>SUM(E11:E17)</f>
        <v>186405</v>
      </c>
      <c r="F10" s="59">
        <f>SUM(F11:F17)</f>
        <v>186405</v>
      </c>
      <c r="G10" s="60">
        <f>SUM(G11:G17)</f>
        <v>0</v>
      </c>
      <c r="H10" s="282"/>
      <c r="I10" s="283"/>
      <c r="J10" s="310"/>
      <c r="K10" s="109">
        <f>SUM(K11:K17)</f>
        <v>186405</v>
      </c>
      <c r="L10" s="59">
        <f t="shared" si="0"/>
        <v>186405</v>
      </c>
      <c r="M10" s="60">
        <f t="shared" si="1"/>
        <v>0</v>
      </c>
      <c r="N10" s="54">
        <f>SUM(N11:N17)</f>
        <v>192722</v>
      </c>
      <c r="O10" s="55">
        <f>SUM(O11:O17)</f>
        <v>195031</v>
      </c>
    </row>
    <row r="11" spans="1:15" ht="30" customHeight="1">
      <c r="A11" s="552"/>
      <c r="B11" s="553" t="s">
        <v>229</v>
      </c>
      <c r="C11" s="554" t="s">
        <v>230</v>
      </c>
      <c r="D11" s="555" t="s">
        <v>231</v>
      </c>
      <c r="E11" s="556">
        <v>70000</v>
      </c>
      <c r="F11" s="557">
        <v>70000</v>
      </c>
      <c r="G11" s="558">
        <v>0</v>
      </c>
      <c r="H11" s="559"/>
      <c r="I11" s="560"/>
      <c r="J11" s="561"/>
      <c r="K11" s="556">
        <v>70000</v>
      </c>
      <c r="L11" s="557">
        <f t="shared" si="0"/>
        <v>70000</v>
      </c>
      <c r="M11" s="558">
        <f t="shared" si="1"/>
        <v>0</v>
      </c>
      <c r="N11" s="41">
        <v>75000</v>
      </c>
      <c r="O11" s="42">
        <v>75000</v>
      </c>
    </row>
    <row r="12" spans="1:15">
      <c r="A12" s="552"/>
      <c r="B12" s="553" t="s">
        <v>229</v>
      </c>
      <c r="C12" s="562">
        <v>641001</v>
      </c>
      <c r="D12" s="563" t="s">
        <v>232</v>
      </c>
      <c r="E12" s="556">
        <v>27462</v>
      </c>
      <c r="F12" s="557">
        <v>27462</v>
      </c>
      <c r="G12" s="558">
        <v>0</v>
      </c>
      <c r="H12" s="559"/>
      <c r="I12" s="560"/>
      <c r="J12" s="561"/>
      <c r="K12" s="556">
        <f>SUM(E12)</f>
        <v>27462</v>
      </c>
      <c r="L12" s="557">
        <f t="shared" si="0"/>
        <v>27462</v>
      </c>
      <c r="M12" s="558">
        <f t="shared" si="1"/>
        <v>0</v>
      </c>
      <c r="N12" s="41">
        <v>27851</v>
      </c>
      <c r="O12" s="42">
        <v>28292</v>
      </c>
    </row>
    <row r="13" spans="1:15">
      <c r="A13" s="552"/>
      <c r="B13" s="553" t="s">
        <v>229</v>
      </c>
      <c r="C13" s="562">
        <v>641001</v>
      </c>
      <c r="D13" s="563" t="s">
        <v>233</v>
      </c>
      <c r="E13" s="556">
        <v>51956</v>
      </c>
      <c r="F13" s="557">
        <v>51956</v>
      </c>
      <c r="G13" s="558">
        <v>0</v>
      </c>
      <c r="H13" s="564"/>
      <c r="I13" s="565"/>
      <c r="J13" s="566"/>
      <c r="K13" s="556">
        <f>SUM(E13)</f>
        <v>51956</v>
      </c>
      <c r="L13" s="557">
        <f t="shared" si="0"/>
        <v>51956</v>
      </c>
      <c r="M13" s="558">
        <f t="shared" si="1"/>
        <v>0</v>
      </c>
      <c r="N13" s="41">
        <v>52849</v>
      </c>
      <c r="O13" s="42">
        <v>53440</v>
      </c>
    </row>
    <row r="14" spans="1:15" ht="19.5" customHeight="1">
      <c r="A14" s="552"/>
      <c r="B14" s="553" t="s">
        <v>229</v>
      </c>
      <c r="C14" s="562">
        <v>641001</v>
      </c>
      <c r="D14" s="555" t="s">
        <v>234</v>
      </c>
      <c r="E14" s="556">
        <v>14273</v>
      </c>
      <c r="F14" s="557">
        <v>14273</v>
      </c>
      <c r="G14" s="558">
        <v>0</v>
      </c>
      <c r="H14" s="559"/>
      <c r="I14" s="560"/>
      <c r="J14" s="561"/>
      <c r="K14" s="556">
        <f>SUM(E14)</f>
        <v>14273</v>
      </c>
      <c r="L14" s="557">
        <f t="shared" si="0"/>
        <v>14273</v>
      </c>
      <c r="M14" s="558">
        <f t="shared" si="1"/>
        <v>0</v>
      </c>
      <c r="N14" s="41">
        <v>14273</v>
      </c>
      <c r="O14" s="42">
        <v>15000</v>
      </c>
    </row>
    <row r="15" spans="1:15" ht="41.25" customHeight="1">
      <c r="A15" s="552"/>
      <c r="B15" s="553" t="s">
        <v>229</v>
      </c>
      <c r="C15" s="567" t="s">
        <v>235</v>
      </c>
      <c r="D15" s="555" t="s">
        <v>236</v>
      </c>
      <c r="E15" s="556">
        <v>2000</v>
      </c>
      <c r="F15" s="557">
        <v>2000</v>
      </c>
      <c r="G15" s="558">
        <v>0</v>
      </c>
      <c r="H15" s="559"/>
      <c r="I15" s="560"/>
      <c r="J15" s="561"/>
      <c r="K15" s="556">
        <f>SUM(E15)</f>
        <v>2000</v>
      </c>
      <c r="L15" s="557">
        <f t="shared" si="0"/>
        <v>2000</v>
      </c>
      <c r="M15" s="558">
        <f t="shared" si="1"/>
        <v>0</v>
      </c>
      <c r="N15" s="41">
        <v>2000</v>
      </c>
      <c r="O15" s="42">
        <v>2000</v>
      </c>
    </row>
    <row r="16" spans="1:15" ht="32.25" customHeight="1">
      <c r="A16" s="552"/>
      <c r="B16" s="553" t="s">
        <v>229</v>
      </c>
      <c r="C16" s="562">
        <v>641001</v>
      </c>
      <c r="D16" s="555" t="s">
        <v>237</v>
      </c>
      <c r="E16" s="556">
        <v>1422</v>
      </c>
      <c r="F16" s="557">
        <v>1422</v>
      </c>
      <c r="G16" s="558">
        <v>0</v>
      </c>
      <c r="H16" s="559"/>
      <c r="I16" s="560"/>
      <c r="J16" s="561"/>
      <c r="K16" s="556">
        <v>1422</v>
      </c>
      <c r="L16" s="557">
        <f t="shared" si="0"/>
        <v>1422</v>
      </c>
      <c r="M16" s="558">
        <f t="shared" si="1"/>
        <v>0</v>
      </c>
      <c r="N16" s="41">
        <v>1450</v>
      </c>
      <c r="O16" s="42">
        <v>1500</v>
      </c>
    </row>
    <row r="17" spans="1:15" ht="27" customHeight="1">
      <c r="A17" s="552"/>
      <c r="B17" s="553" t="s">
        <v>229</v>
      </c>
      <c r="C17" s="562">
        <v>641001</v>
      </c>
      <c r="D17" s="555" t="s">
        <v>238</v>
      </c>
      <c r="E17" s="556">
        <v>19292</v>
      </c>
      <c r="F17" s="557">
        <v>19292</v>
      </c>
      <c r="G17" s="558">
        <v>0</v>
      </c>
      <c r="H17" s="559"/>
      <c r="I17" s="560"/>
      <c r="J17" s="561"/>
      <c r="K17" s="556">
        <f>SUM(E17)</f>
        <v>19292</v>
      </c>
      <c r="L17" s="557">
        <f t="shared" si="0"/>
        <v>19292</v>
      </c>
      <c r="M17" s="558">
        <f t="shared" si="1"/>
        <v>0</v>
      </c>
      <c r="N17" s="41">
        <v>19299</v>
      </c>
      <c r="O17" s="42">
        <v>19799</v>
      </c>
    </row>
    <row r="18" spans="1:15">
      <c r="A18" s="138" t="s">
        <v>239</v>
      </c>
      <c r="B18" s="955" t="s">
        <v>240</v>
      </c>
      <c r="C18" s="956"/>
      <c r="D18" s="956"/>
      <c r="E18" s="568"/>
      <c r="F18" s="569"/>
      <c r="G18" s="570"/>
      <c r="H18" s="282">
        <f>SUM(H19:H27)</f>
        <v>745911</v>
      </c>
      <c r="I18" s="283">
        <f>SUM(I19:I27)</f>
        <v>640911</v>
      </c>
      <c r="J18" s="310">
        <f>SUM(J19:J27)</f>
        <v>0</v>
      </c>
      <c r="K18" s="282">
        <f>SUM(K19:K27)</f>
        <v>745911</v>
      </c>
      <c r="L18" s="59">
        <f t="shared" si="0"/>
        <v>640911</v>
      </c>
      <c r="M18" s="60">
        <f t="shared" si="1"/>
        <v>0</v>
      </c>
      <c r="N18" s="54">
        <f>SUM(N19:N27)</f>
        <v>6676</v>
      </c>
      <c r="O18" s="55">
        <f>SUM(O19:O27)</f>
        <v>7960</v>
      </c>
    </row>
    <row r="19" spans="1:15" ht="30" customHeight="1">
      <c r="A19" s="571"/>
      <c r="B19" s="912" t="s">
        <v>229</v>
      </c>
      <c r="C19" s="155" t="s">
        <v>241</v>
      </c>
      <c r="D19" s="62" t="s">
        <v>242</v>
      </c>
      <c r="E19" s="607"/>
      <c r="F19" s="608"/>
      <c r="G19" s="609"/>
      <c r="H19" s="607">
        <v>80000</v>
      </c>
      <c r="I19" s="608">
        <v>0</v>
      </c>
      <c r="J19" s="609">
        <v>0</v>
      </c>
      <c r="K19" s="607">
        <f>SUM(H19)</f>
        <v>80000</v>
      </c>
      <c r="L19" s="610">
        <f t="shared" si="0"/>
        <v>0</v>
      </c>
      <c r="M19" s="611">
        <f t="shared" si="1"/>
        <v>0</v>
      </c>
      <c r="N19" s="41">
        <v>0</v>
      </c>
      <c r="O19" s="42">
        <v>0</v>
      </c>
    </row>
    <row r="20" spans="1:15" ht="54" customHeight="1">
      <c r="A20" s="571"/>
      <c r="B20" s="572" t="s">
        <v>229</v>
      </c>
      <c r="C20" s="150">
        <v>716</v>
      </c>
      <c r="D20" s="64" t="s">
        <v>243</v>
      </c>
      <c r="E20" s="573"/>
      <c r="F20" s="574"/>
      <c r="G20" s="575"/>
      <c r="H20" s="573"/>
      <c r="I20" s="574"/>
      <c r="J20" s="575"/>
      <c r="K20" s="573"/>
      <c r="L20" s="576">
        <f t="shared" si="0"/>
        <v>0</v>
      </c>
      <c r="M20" s="577">
        <f t="shared" si="1"/>
        <v>0</v>
      </c>
      <c r="N20" s="41">
        <v>0</v>
      </c>
      <c r="O20" s="42">
        <v>0</v>
      </c>
    </row>
    <row r="21" spans="1:15" ht="18.75" customHeight="1">
      <c r="A21" s="571"/>
      <c r="B21" s="572" t="s">
        <v>244</v>
      </c>
      <c r="C21" s="150">
        <v>717002</v>
      </c>
      <c r="D21" s="64" t="s">
        <v>245</v>
      </c>
      <c r="E21" s="573"/>
      <c r="F21" s="574"/>
      <c r="G21" s="575"/>
      <c r="H21" s="573">
        <v>614411</v>
      </c>
      <c r="I21" s="574">
        <v>614411</v>
      </c>
      <c r="J21" s="575">
        <v>0</v>
      </c>
      <c r="K21" s="573">
        <v>614411</v>
      </c>
      <c r="L21" s="576">
        <f t="shared" si="0"/>
        <v>614411</v>
      </c>
      <c r="M21" s="577">
        <f t="shared" si="1"/>
        <v>0</v>
      </c>
      <c r="N21" s="578">
        <v>6676</v>
      </c>
      <c r="O21" s="177">
        <v>7960</v>
      </c>
    </row>
    <row r="22" spans="1:15" ht="30" customHeight="1">
      <c r="A22" s="571"/>
      <c r="B22" s="572" t="s">
        <v>229</v>
      </c>
      <c r="C22" s="150">
        <v>717001</v>
      </c>
      <c r="D22" s="64" t="s">
        <v>246</v>
      </c>
      <c r="E22" s="573"/>
      <c r="F22" s="574"/>
      <c r="G22" s="575"/>
      <c r="H22" s="573"/>
      <c r="I22" s="574"/>
      <c r="J22" s="575"/>
      <c r="K22" s="573"/>
      <c r="L22" s="576">
        <f t="shared" si="0"/>
        <v>0</v>
      </c>
      <c r="M22" s="577">
        <f t="shared" si="1"/>
        <v>0</v>
      </c>
      <c r="N22" s="41">
        <v>0</v>
      </c>
      <c r="O22" s="42">
        <v>0</v>
      </c>
    </row>
    <row r="23" spans="1:15" ht="28.15" customHeight="1">
      <c r="A23" s="579"/>
      <c r="B23" s="572" t="s">
        <v>229</v>
      </c>
      <c r="C23" s="143" t="s">
        <v>247</v>
      </c>
      <c r="D23" s="64" t="s">
        <v>248</v>
      </c>
      <c r="E23" s="573"/>
      <c r="F23" s="574"/>
      <c r="G23" s="575"/>
      <c r="H23" s="573"/>
      <c r="I23" s="574"/>
      <c r="J23" s="575"/>
      <c r="K23" s="573"/>
      <c r="L23" s="576">
        <f t="shared" si="0"/>
        <v>0</v>
      </c>
      <c r="M23" s="577">
        <f t="shared" si="1"/>
        <v>0</v>
      </c>
      <c r="N23" s="41">
        <v>0</v>
      </c>
      <c r="O23" s="42">
        <v>0</v>
      </c>
    </row>
    <row r="24" spans="1:15" ht="43.9" customHeight="1">
      <c r="A24" s="571"/>
      <c r="B24" s="572" t="s">
        <v>229</v>
      </c>
      <c r="C24" s="150">
        <v>717001</v>
      </c>
      <c r="D24" s="580" t="s">
        <v>249</v>
      </c>
      <c r="E24" s="573"/>
      <c r="F24" s="574"/>
      <c r="G24" s="575"/>
      <c r="H24" s="105">
        <v>25000</v>
      </c>
      <c r="I24" s="106">
        <v>25000</v>
      </c>
      <c r="J24" s="108">
        <v>0</v>
      </c>
      <c r="K24" s="105">
        <f>SUM(H24)</f>
        <v>25000</v>
      </c>
      <c r="L24" s="576">
        <f t="shared" si="0"/>
        <v>25000</v>
      </c>
      <c r="M24" s="577">
        <f t="shared" si="1"/>
        <v>0</v>
      </c>
      <c r="N24" s="41">
        <v>0</v>
      </c>
      <c r="O24" s="42">
        <v>0</v>
      </c>
    </row>
    <row r="25" spans="1:15" ht="27.6" customHeight="1">
      <c r="A25" s="571"/>
      <c r="B25" s="572" t="s">
        <v>250</v>
      </c>
      <c r="C25" s="150">
        <v>717001</v>
      </c>
      <c r="D25" s="580" t="s">
        <v>251</v>
      </c>
      <c r="E25" s="573"/>
      <c r="F25" s="574"/>
      <c r="G25" s="575"/>
      <c r="H25" s="105"/>
      <c r="I25" s="106"/>
      <c r="J25" s="108"/>
      <c r="K25" s="105"/>
      <c r="L25" s="576">
        <f t="shared" si="0"/>
        <v>0</v>
      </c>
      <c r="M25" s="577">
        <f t="shared" si="1"/>
        <v>0</v>
      </c>
      <c r="N25" s="41">
        <v>0</v>
      </c>
      <c r="O25" s="42">
        <v>0</v>
      </c>
    </row>
    <row r="26" spans="1:15" ht="15.6" customHeight="1">
      <c r="A26" s="571"/>
      <c r="B26" s="572" t="s">
        <v>229</v>
      </c>
      <c r="C26" s="150">
        <v>717001</v>
      </c>
      <c r="D26" s="64" t="s">
        <v>252</v>
      </c>
      <c r="E26" s="573"/>
      <c r="F26" s="574"/>
      <c r="G26" s="575"/>
      <c r="H26" s="105">
        <v>1500</v>
      </c>
      <c r="I26" s="106">
        <v>1500</v>
      </c>
      <c r="J26" s="108">
        <v>0</v>
      </c>
      <c r="K26" s="105">
        <f>SUM(H26)</f>
        <v>1500</v>
      </c>
      <c r="L26" s="576">
        <f t="shared" si="0"/>
        <v>1500</v>
      </c>
      <c r="M26" s="577">
        <f t="shared" si="1"/>
        <v>0</v>
      </c>
      <c r="N26" s="41">
        <v>0</v>
      </c>
      <c r="O26" s="42">
        <v>0</v>
      </c>
    </row>
    <row r="27" spans="1:15" ht="28.5" customHeight="1">
      <c r="A27" s="571"/>
      <c r="B27" s="912" t="s">
        <v>250</v>
      </c>
      <c r="C27" s="913">
        <v>717001</v>
      </c>
      <c r="D27" s="62" t="s">
        <v>253</v>
      </c>
      <c r="E27" s="607"/>
      <c r="F27" s="608"/>
      <c r="G27" s="609"/>
      <c r="H27" s="151">
        <v>25000</v>
      </c>
      <c r="I27" s="157">
        <v>0</v>
      </c>
      <c r="J27" s="328">
        <v>0</v>
      </c>
      <c r="K27" s="151">
        <f>SUM(H27)</f>
        <v>25000</v>
      </c>
      <c r="L27" s="610">
        <f t="shared" si="0"/>
        <v>0</v>
      </c>
      <c r="M27" s="611">
        <f t="shared" si="1"/>
        <v>0</v>
      </c>
      <c r="N27" s="41">
        <v>0</v>
      </c>
      <c r="O27" s="42">
        <v>0</v>
      </c>
    </row>
    <row r="28" spans="1:15">
      <c r="A28" s="56" t="s">
        <v>254</v>
      </c>
      <c r="B28" s="962" t="s">
        <v>255</v>
      </c>
      <c r="C28" s="963"/>
      <c r="D28" s="963"/>
      <c r="E28" s="568">
        <f t="shared" ref="E28:K28" si="2">SUM(E29:E33)</f>
        <v>2472</v>
      </c>
      <c r="F28" s="569">
        <f t="shared" si="2"/>
        <v>2472</v>
      </c>
      <c r="G28" s="570">
        <f t="shared" si="2"/>
        <v>0</v>
      </c>
      <c r="H28" s="282">
        <f t="shared" si="2"/>
        <v>40000</v>
      </c>
      <c r="I28" s="283">
        <f t="shared" si="2"/>
        <v>40000</v>
      </c>
      <c r="J28" s="310">
        <f t="shared" si="2"/>
        <v>0</v>
      </c>
      <c r="K28" s="568">
        <f t="shared" si="2"/>
        <v>42472</v>
      </c>
      <c r="L28" s="59">
        <f t="shared" si="0"/>
        <v>42472</v>
      </c>
      <c r="M28" s="60">
        <f t="shared" si="1"/>
        <v>0</v>
      </c>
      <c r="N28" s="54">
        <f>SUM(N29:N33)</f>
        <v>2472</v>
      </c>
      <c r="O28" s="55">
        <f>SUM(O29:O33)</f>
        <v>2490</v>
      </c>
    </row>
    <row r="29" spans="1:15" ht="28.9" customHeight="1">
      <c r="A29" s="154"/>
      <c r="B29" s="37" t="s">
        <v>229</v>
      </c>
      <c r="C29" s="164">
        <v>641001</v>
      </c>
      <c r="D29" s="38" t="s">
        <v>256</v>
      </c>
      <c r="E29" s="104">
        <v>1693</v>
      </c>
      <c r="F29" s="66">
        <v>1693</v>
      </c>
      <c r="G29" s="67">
        <v>0</v>
      </c>
      <c r="H29" s="581"/>
      <c r="I29" s="582"/>
      <c r="J29" s="583"/>
      <c r="K29" s="104">
        <f>SUM(E29)</f>
        <v>1693</v>
      </c>
      <c r="L29" s="557">
        <f t="shared" si="0"/>
        <v>1693</v>
      </c>
      <c r="M29" s="558">
        <f t="shared" si="1"/>
        <v>0</v>
      </c>
      <c r="N29" s="41">
        <v>1693</v>
      </c>
      <c r="O29" s="42">
        <v>1700</v>
      </c>
    </row>
    <row r="30" spans="1:15" ht="29.45" customHeight="1">
      <c r="A30" s="296"/>
      <c r="B30" s="584" t="s">
        <v>229</v>
      </c>
      <c r="C30" s="297">
        <v>641001</v>
      </c>
      <c r="D30" s="298" t="s">
        <v>257</v>
      </c>
      <c r="E30" s="559">
        <v>779</v>
      </c>
      <c r="F30" s="585">
        <v>779</v>
      </c>
      <c r="G30" s="586">
        <v>0</v>
      </c>
      <c r="H30" s="587"/>
      <c r="I30" s="588"/>
      <c r="J30" s="589"/>
      <c r="K30" s="590">
        <f>SUM(E30)</f>
        <v>779</v>
      </c>
      <c r="L30" s="557">
        <f t="shared" si="0"/>
        <v>779</v>
      </c>
      <c r="M30" s="558">
        <f t="shared" si="1"/>
        <v>0</v>
      </c>
      <c r="N30" s="41">
        <v>779</v>
      </c>
      <c r="O30" s="42">
        <v>790</v>
      </c>
    </row>
    <row r="31" spans="1:15" ht="43.5" customHeight="1">
      <c r="A31" s="591"/>
      <c r="B31" s="592" t="s">
        <v>229</v>
      </c>
      <c r="C31" s="518" t="s">
        <v>258</v>
      </c>
      <c r="D31" s="593" t="s">
        <v>259</v>
      </c>
      <c r="E31" s="594"/>
      <c r="F31" s="595"/>
      <c r="G31" s="596"/>
      <c r="H31" s="597">
        <v>30000</v>
      </c>
      <c r="I31" s="595">
        <v>30000</v>
      </c>
      <c r="J31" s="596">
        <v>0</v>
      </c>
      <c r="K31" s="597">
        <f>SUM(H31)</f>
        <v>30000</v>
      </c>
      <c r="L31" s="557">
        <f t="shared" si="0"/>
        <v>30000</v>
      </c>
      <c r="M31" s="558">
        <f t="shared" si="1"/>
        <v>0</v>
      </c>
      <c r="N31" s="41">
        <v>0</v>
      </c>
      <c r="O31" s="42">
        <v>0</v>
      </c>
    </row>
    <row r="32" spans="1:15" ht="27" customHeight="1">
      <c r="A32" s="591"/>
      <c r="B32" s="592" t="s">
        <v>229</v>
      </c>
      <c r="C32" s="135">
        <v>717001</v>
      </c>
      <c r="D32" s="46" t="s">
        <v>260</v>
      </c>
      <c r="E32" s="594"/>
      <c r="F32" s="598"/>
      <c r="G32" s="599"/>
      <c r="H32" s="594"/>
      <c r="I32" s="598"/>
      <c r="J32" s="599"/>
      <c r="K32" s="594"/>
      <c r="L32" s="557"/>
      <c r="M32" s="558"/>
      <c r="N32" s="41">
        <v>0</v>
      </c>
      <c r="O32" s="42">
        <v>0</v>
      </c>
    </row>
    <row r="33" spans="1:15" ht="26.25" customHeight="1">
      <c r="A33" s="571"/>
      <c r="B33" s="553" t="s">
        <v>229</v>
      </c>
      <c r="C33" s="135">
        <v>717001</v>
      </c>
      <c r="D33" s="46" t="s">
        <v>261</v>
      </c>
      <c r="E33" s="594"/>
      <c r="F33" s="598"/>
      <c r="G33" s="599"/>
      <c r="H33" s="594">
        <v>10000</v>
      </c>
      <c r="I33" s="598">
        <v>10000</v>
      </c>
      <c r="J33" s="599">
        <v>0</v>
      </c>
      <c r="K33" s="594">
        <f>SUM(H33)</f>
        <v>10000</v>
      </c>
      <c r="L33" s="557">
        <f t="shared" ref="L33:L41" si="3">SUM(F33,I33)</f>
        <v>10000</v>
      </c>
      <c r="M33" s="558">
        <f t="shared" ref="M33:M41" si="4">SUM(G33,J33)</f>
        <v>0</v>
      </c>
      <c r="N33" s="41">
        <v>0</v>
      </c>
      <c r="O33" s="42">
        <v>0</v>
      </c>
    </row>
    <row r="34" spans="1:15" ht="20.45" customHeight="1">
      <c r="A34" s="56" t="s">
        <v>262</v>
      </c>
      <c r="B34" s="962" t="s">
        <v>263</v>
      </c>
      <c r="C34" s="963"/>
      <c r="D34" s="963"/>
      <c r="E34" s="600">
        <f>SUM(E35)</f>
        <v>11000</v>
      </c>
      <c r="F34" s="601">
        <f t="shared" ref="F34:K34" si="5">SUM(F35:F39)</f>
        <v>21940</v>
      </c>
      <c r="G34" s="602">
        <f t="shared" si="5"/>
        <v>10940</v>
      </c>
      <c r="H34" s="600">
        <f t="shared" si="5"/>
        <v>30386</v>
      </c>
      <c r="I34" s="601">
        <f t="shared" si="5"/>
        <v>30386</v>
      </c>
      <c r="J34" s="602">
        <f t="shared" si="5"/>
        <v>0</v>
      </c>
      <c r="K34" s="600">
        <f t="shared" si="5"/>
        <v>41386</v>
      </c>
      <c r="L34" s="59">
        <f t="shared" si="3"/>
        <v>52326</v>
      </c>
      <c r="M34" s="60">
        <f t="shared" si="4"/>
        <v>10940</v>
      </c>
      <c r="N34" s="54">
        <f>SUM(N35:N39)</f>
        <v>11000</v>
      </c>
      <c r="O34" s="55">
        <f>SUM(O35:O39)</f>
        <v>11000</v>
      </c>
    </row>
    <row r="35" spans="1:15" ht="42.6" customHeight="1">
      <c r="A35" s="603"/>
      <c r="B35" s="604" t="s">
        <v>33</v>
      </c>
      <c r="C35" s="605" t="s">
        <v>264</v>
      </c>
      <c r="D35" s="606" t="s">
        <v>265</v>
      </c>
      <c r="E35" s="607">
        <v>11000</v>
      </c>
      <c r="F35" s="608">
        <v>21940</v>
      </c>
      <c r="G35" s="609">
        <v>10940</v>
      </c>
      <c r="H35" s="573"/>
      <c r="I35" s="574"/>
      <c r="J35" s="575"/>
      <c r="K35" s="607">
        <f>SUM(E35)</f>
        <v>11000</v>
      </c>
      <c r="L35" s="610">
        <f t="shared" si="3"/>
        <v>21940</v>
      </c>
      <c r="M35" s="611">
        <f t="shared" si="4"/>
        <v>10940</v>
      </c>
      <c r="N35" s="41">
        <v>11000</v>
      </c>
      <c r="O35" s="42">
        <v>11000</v>
      </c>
    </row>
    <row r="36" spans="1:15" ht="42.6" customHeight="1">
      <c r="A36" s="603"/>
      <c r="B36" s="612" t="s">
        <v>33</v>
      </c>
      <c r="C36" s="110" t="s">
        <v>266</v>
      </c>
      <c r="D36" s="38" t="s">
        <v>267</v>
      </c>
      <c r="E36" s="573"/>
      <c r="F36" s="574"/>
      <c r="G36" s="575"/>
      <c r="H36" s="573">
        <v>332</v>
      </c>
      <c r="I36" s="574">
        <v>332</v>
      </c>
      <c r="J36" s="575">
        <v>0</v>
      </c>
      <c r="K36" s="573">
        <f>SUM(H36)</f>
        <v>332</v>
      </c>
      <c r="L36" s="557">
        <f t="shared" si="3"/>
        <v>332</v>
      </c>
      <c r="M36" s="558">
        <f t="shared" si="4"/>
        <v>0</v>
      </c>
      <c r="N36" s="41">
        <v>0</v>
      </c>
      <c r="O36" s="42">
        <v>0</v>
      </c>
    </row>
    <row r="37" spans="1:15" ht="28.9" customHeight="1">
      <c r="A37" s="603"/>
      <c r="B37" s="37" t="s">
        <v>33</v>
      </c>
      <c r="C37" s="135">
        <v>711001</v>
      </c>
      <c r="D37" s="38" t="s">
        <v>268</v>
      </c>
      <c r="E37" s="39"/>
      <c r="F37" s="129"/>
      <c r="G37" s="613"/>
      <c r="H37" s="39">
        <v>664</v>
      </c>
      <c r="I37" s="129">
        <v>664</v>
      </c>
      <c r="J37" s="613">
        <v>0</v>
      </c>
      <c r="K37" s="39">
        <f>SUM(E37:H37)</f>
        <v>664</v>
      </c>
      <c r="L37" s="557">
        <f t="shared" si="3"/>
        <v>664</v>
      </c>
      <c r="M37" s="558">
        <f t="shared" si="4"/>
        <v>0</v>
      </c>
      <c r="N37" s="41">
        <v>0</v>
      </c>
      <c r="O37" s="42">
        <v>0</v>
      </c>
    </row>
    <row r="38" spans="1:15" ht="40.9" customHeight="1">
      <c r="A38" s="603"/>
      <c r="B38" s="614" t="s">
        <v>269</v>
      </c>
      <c r="C38" s="135">
        <v>711001</v>
      </c>
      <c r="D38" s="38" t="s">
        <v>270</v>
      </c>
      <c r="E38" s="39"/>
      <c r="F38" s="129"/>
      <c r="G38" s="613"/>
      <c r="H38" s="39">
        <v>20000</v>
      </c>
      <c r="I38" s="129">
        <v>20000</v>
      </c>
      <c r="J38" s="613">
        <v>0</v>
      </c>
      <c r="K38" s="39">
        <f>SUM(H38)</f>
        <v>20000</v>
      </c>
      <c r="L38" s="557">
        <f t="shared" si="3"/>
        <v>20000</v>
      </c>
      <c r="M38" s="558">
        <f t="shared" si="4"/>
        <v>0</v>
      </c>
      <c r="N38" s="41">
        <v>0</v>
      </c>
      <c r="O38" s="42">
        <v>0</v>
      </c>
    </row>
    <row r="39" spans="1:15" ht="41.45" customHeight="1">
      <c r="A39" s="603"/>
      <c r="B39" s="614" t="s">
        <v>33</v>
      </c>
      <c r="C39" s="499">
        <v>711001</v>
      </c>
      <c r="D39" s="38" t="s">
        <v>545</v>
      </c>
      <c r="E39" s="39"/>
      <c r="F39" s="129"/>
      <c r="G39" s="613"/>
      <c r="H39" s="39">
        <v>9390</v>
      </c>
      <c r="I39" s="129">
        <v>9390</v>
      </c>
      <c r="J39" s="613">
        <v>0</v>
      </c>
      <c r="K39" s="39">
        <f>SUM(H39)</f>
        <v>9390</v>
      </c>
      <c r="L39" s="557">
        <f t="shared" si="3"/>
        <v>9390</v>
      </c>
      <c r="M39" s="558">
        <f t="shared" si="4"/>
        <v>0</v>
      </c>
      <c r="N39" s="41">
        <v>0</v>
      </c>
      <c r="O39" s="42">
        <v>0</v>
      </c>
    </row>
    <row r="40" spans="1:15">
      <c r="A40" s="203" t="s">
        <v>271</v>
      </c>
      <c r="B40" s="1007" t="s">
        <v>100</v>
      </c>
      <c r="C40" s="1008"/>
      <c r="D40" s="1008"/>
      <c r="E40" s="109"/>
      <c r="F40" s="59"/>
      <c r="G40" s="60"/>
      <c r="H40" s="615">
        <f>SUM(H41)</f>
        <v>1295916.32</v>
      </c>
      <c r="I40" s="616">
        <f>SUM(I43:I45)</f>
        <v>1400916</v>
      </c>
      <c r="J40" s="617">
        <f>SUM(J43:J45)</f>
        <v>0</v>
      </c>
      <c r="K40" s="615">
        <f>SUM(K41)</f>
        <v>1295916.32</v>
      </c>
      <c r="L40" s="59">
        <f t="shared" si="3"/>
        <v>1400916</v>
      </c>
      <c r="M40" s="60">
        <f t="shared" si="4"/>
        <v>0</v>
      </c>
      <c r="N40" s="54">
        <v>0</v>
      </c>
      <c r="O40" s="55">
        <v>0</v>
      </c>
    </row>
    <row r="41" spans="1:15" ht="19.149999999999999" customHeight="1">
      <c r="A41" s="204" t="s">
        <v>271</v>
      </c>
      <c r="B41" s="205"/>
      <c r="C41" s="77"/>
      <c r="D41" s="206" t="s">
        <v>272</v>
      </c>
      <c r="E41" s="102"/>
      <c r="F41" s="81"/>
      <c r="G41" s="82"/>
      <c r="H41" s="618">
        <f>SUM(H43:H45)</f>
        <v>1295916.32</v>
      </c>
      <c r="I41" s="619">
        <f>SUM(I43:I45)</f>
        <v>1400916</v>
      </c>
      <c r="J41" s="620">
        <f>SUM(J43:J45)</f>
        <v>0</v>
      </c>
      <c r="K41" s="618">
        <f>SUM(H41)</f>
        <v>1295916.32</v>
      </c>
      <c r="L41" s="81">
        <f t="shared" si="3"/>
        <v>1400916</v>
      </c>
      <c r="M41" s="82">
        <f t="shared" si="4"/>
        <v>0</v>
      </c>
      <c r="N41" s="83">
        <v>0</v>
      </c>
      <c r="O41" s="84">
        <v>0</v>
      </c>
    </row>
    <row r="42" spans="1:15" s="340" customFormat="1" ht="21.75" customHeight="1">
      <c r="A42" s="621"/>
      <c r="B42" s="622" t="s">
        <v>33</v>
      </c>
      <c r="C42" s="623">
        <v>637005</v>
      </c>
      <c r="D42" s="593" t="s">
        <v>273</v>
      </c>
      <c r="E42" s="104"/>
      <c r="F42" s="66"/>
      <c r="G42" s="67"/>
      <c r="H42" s="624"/>
      <c r="I42" s="625"/>
      <c r="J42" s="626"/>
      <c r="K42" s="624"/>
      <c r="L42" s="66"/>
      <c r="M42" s="67"/>
      <c r="N42" s="627"/>
      <c r="O42" s="339"/>
    </row>
    <row r="43" spans="1:15">
      <c r="A43" s="208"/>
      <c r="B43" s="209" t="s">
        <v>33</v>
      </c>
      <c r="C43" s="191">
        <v>717</v>
      </c>
      <c r="D43" s="192" t="s">
        <v>546</v>
      </c>
      <c r="E43" s="104"/>
      <c r="F43" s="66"/>
      <c r="G43" s="67"/>
      <c r="H43" s="624">
        <v>1230505</v>
      </c>
      <c r="I43" s="625">
        <v>1230505</v>
      </c>
      <c r="J43" s="626">
        <v>0</v>
      </c>
      <c r="K43" s="624">
        <f>SUM(H43)</f>
        <v>1230505</v>
      </c>
      <c r="L43" s="557">
        <f>SUM(F43,I43)</f>
        <v>1230505</v>
      </c>
      <c r="M43" s="558">
        <f>SUM(G43,J43)</f>
        <v>0</v>
      </c>
      <c r="N43" s="41">
        <v>0</v>
      </c>
      <c r="O43" s="42">
        <v>0</v>
      </c>
    </row>
    <row r="44" spans="1:15">
      <c r="A44" s="208"/>
      <c r="B44" s="914" t="s">
        <v>33</v>
      </c>
      <c r="C44" s="515">
        <v>717</v>
      </c>
      <c r="D44" s="769" t="s">
        <v>547</v>
      </c>
      <c r="E44" s="510"/>
      <c r="F44" s="508"/>
      <c r="G44" s="915"/>
      <c r="H44" s="916"/>
      <c r="I44" s="917">
        <v>105000</v>
      </c>
      <c r="J44" s="918"/>
      <c r="K44" s="919"/>
      <c r="L44" s="610"/>
      <c r="M44" s="920"/>
      <c r="N44" s="628"/>
      <c r="O44" s="300"/>
    </row>
    <row r="45" spans="1:15" ht="28.15" customHeight="1" thickBot="1">
      <c r="A45" s="629"/>
      <c r="B45" s="630" t="s">
        <v>33</v>
      </c>
      <c r="C45" s="87">
        <v>717</v>
      </c>
      <c r="D45" s="631" t="s">
        <v>274</v>
      </c>
      <c r="E45" s="112"/>
      <c r="F45" s="113"/>
      <c r="G45" s="115"/>
      <c r="H45" s="632">
        <v>65411.32</v>
      </c>
      <c r="I45" s="633">
        <v>65411</v>
      </c>
      <c r="J45" s="634">
        <v>0</v>
      </c>
      <c r="K45" s="635">
        <f>SUM(H45)</f>
        <v>65411.32</v>
      </c>
      <c r="L45" s="636">
        <f>SUM(F45,I45)</f>
        <v>65411</v>
      </c>
      <c r="M45" s="637">
        <f>SUM(G45,J45)</f>
        <v>0</v>
      </c>
      <c r="N45" s="90">
        <v>0</v>
      </c>
      <c r="O45" s="91">
        <v>0</v>
      </c>
    </row>
    <row r="46" spans="1:15" ht="15.75" thickBot="1">
      <c r="A46" s="638"/>
      <c r="B46" s="412"/>
      <c r="C46" s="412"/>
      <c r="D46" s="412"/>
      <c r="E46" s="639"/>
      <c r="F46" s="639"/>
      <c r="G46" s="639"/>
      <c r="H46" s="639"/>
      <c r="I46" s="639"/>
      <c r="J46" s="639"/>
      <c r="K46" s="639"/>
      <c r="L46" s="639"/>
      <c r="M46" s="639"/>
      <c r="N46" s="640"/>
      <c r="O46" s="641"/>
    </row>
    <row r="47" spans="1:15" ht="16.5" thickTop="1">
      <c r="A47" s="971"/>
      <c r="B47" s="972"/>
      <c r="C47" s="973"/>
      <c r="D47" s="379" t="s">
        <v>176</v>
      </c>
      <c r="E47" s="380">
        <f>SUM(E48)</f>
        <v>7000</v>
      </c>
      <c r="F47" s="381">
        <f>SUM(F49)</f>
        <v>14864</v>
      </c>
      <c r="G47" s="382">
        <v>7864</v>
      </c>
      <c r="H47" s="383"/>
      <c r="I47" s="384"/>
      <c r="J47" s="383"/>
      <c r="K47" s="380">
        <f>SUM(H47,E47)</f>
        <v>7000</v>
      </c>
      <c r="L47" s="385">
        <f t="shared" ref="L47:M49" si="6">SUM(F47,I47)</f>
        <v>14864</v>
      </c>
      <c r="M47" s="386">
        <f t="shared" si="6"/>
        <v>7864</v>
      </c>
      <c r="N47" s="642">
        <f>SUM(N48)</f>
        <v>7000</v>
      </c>
      <c r="O47" s="643">
        <f>SUM(O48)</f>
        <v>7000</v>
      </c>
    </row>
    <row r="48" spans="1:15">
      <c r="A48" s="387" t="s">
        <v>275</v>
      </c>
      <c r="B48" s="1003" t="s">
        <v>276</v>
      </c>
      <c r="C48" s="1004"/>
      <c r="D48" s="1005"/>
      <c r="E48" s="388">
        <v>7000</v>
      </c>
      <c r="F48" s="389">
        <f>SUM(F49)</f>
        <v>14864</v>
      </c>
      <c r="G48" s="390">
        <v>7864</v>
      </c>
      <c r="H48" s="391"/>
      <c r="I48" s="392"/>
      <c r="J48" s="391"/>
      <c r="K48" s="388">
        <f>SUM(H48,E48)</f>
        <v>7000</v>
      </c>
      <c r="L48" s="393">
        <f t="shared" si="6"/>
        <v>14864</v>
      </c>
      <c r="M48" s="394">
        <f t="shared" si="6"/>
        <v>7864</v>
      </c>
      <c r="N48" s="644">
        <v>7000</v>
      </c>
      <c r="O48" s="645">
        <v>7000</v>
      </c>
    </row>
    <row r="49" spans="1:15" ht="16.5" customHeight="1" thickBot="1">
      <c r="A49" s="403"/>
      <c r="B49" s="404" t="s">
        <v>106</v>
      </c>
      <c r="C49" s="405">
        <v>651002</v>
      </c>
      <c r="D49" s="487" t="s">
        <v>277</v>
      </c>
      <c r="E49" s="409">
        <v>7000</v>
      </c>
      <c r="F49" s="646">
        <v>14864</v>
      </c>
      <c r="G49" s="647">
        <v>7864</v>
      </c>
      <c r="H49" s="88"/>
      <c r="I49" s="89"/>
      <c r="J49" s="88"/>
      <c r="K49" s="409">
        <v>7000</v>
      </c>
      <c r="L49" s="410">
        <f t="shared" si="6"/>
        <v>14864</v>
      </c>
      <c r="M49" s="411">
        <f t="shared" si="6"/>
        <v>7864</v>
      </c>
      <c r="N49" s="221">
        <v>7000</v>
      </c>
      <c r="O49" s="91">
        <v>7000</v>
      </c>
    </row>
    <row r="50" spans="1:15" ht="15.75" thickBot="1">
      <c r="A50" s="638"/>
      <c r="B50" s="412"/>
      <c r="C50" s="412"/>
      <c r="D50" s="412"/>
      <c r="E50" s="639"/>
      <c r="F50" s="639"/>
      <c r="G50" s="639"/>
      <c r="H50" s="639"/>
      <c r="I50" s="639"/>
      <c r="J50" s="639"/>
      <c r="K50" s="639"/>
      <c r="L50" s="639"/>
      <c r="M50" s="639"/>
      <c r="N50" s="648"/>
      <c r="O50" s="649"/>
    </row>
    <row r="51" spans="1:15" ht="16.5" thickTop="1">
      <c r="A51" s="422"/>
      <c r="B51" s="463"/>
      <c r="C51" s="464"/>
      <c r="D51" s="650" t="s">
        <v>104</v>
      </c>
      <c r="E51" s="424"/>
      <c r="F51" s="235"/>
      <c r="G51" s="466"/>
      <c r="H51" s="467"/>
      <c r="I51" s="468"/>
      <c r="J51" s="467"/>
      <c r="K51" s="239">
        <v>81344</v>
      </c>
      <c r="L51" s="240">
        <v>76858</v>
      </c>
      <c r="M51" s="241">
        <f t="shared" ref="M51:O52" si="7">SUM(M52)</f>
        <v>-4486</v>
      </c>
      <c r="N51" s="651">
        <f t="shared" si="7"/>
        <v>81344</v>
      </c>
      <c r="O51" s="652">
        <f t="shared" si="7"/>
        <v>81344</v>
      </c>
    </row>
    <row r="52" spans="1:15">
      <c r="A52" s="653" t="s">
        <v>254</v>
      </c>
      <c r="B52" s="992" t="s">
        <v>278</v>
      </c>
      <c r="C52" s="993"/>
      <c r="D52" s="993"/>
      <c r="E52" s="470"/>
      <c r="F52" s="246"/>
      <c r="G52" s="471"/>
      <c r="H52" s="245"/>
      <c r="I52" s="246"/>
      <c r="J52" s="245"/>
      <c r="K52" s="472">
        <v>81344</v>
      </c>
      <c r="L52" s="473">
        <f>SUM(L53)</f>
        <v>76858</v>
      </c>
      <c r="M52" s="474">
        <f t="shared" si="7"/>
        <v>-4486</v>
      </c>
      <c r="N52" s="654">
        <f t="shared" si="7"/>
        <v>81344</v>
      </c>
      <c r="O52" s="655">
        <f t="shared" si="7"/>
        <v>81344</v>
      </c>
    </row>
    <row r="53" spans="1:15" ht="15.75" thickBot="1">
      <c r="A53" s="480"/>
      <c r="B53" s="481" t="s">
        <v>106</v>
      </c>
      <c r="C53" s="257">
        <v>821005</v>
      </c>
      <c r="D53" s="482" t="s">
        <v>279</v>
      </c>
      <c r="E53" s="483"/>
      <c r="F53" s="260"/>
      <c r="G53" s="484"/>
      <c r="H53" s="259"/>
      <c r="I53" s="260"/>
      <c r="J53" s="259"/>
      <c r="K53" s="485">
        <v>81344</v>
      </c>
      <c r="L53" s="486">
        <v>76858</v>
      </c>
      <c r="M53" s="411">
        <v>-4486</v>
      </c>
      <c r="N53" s="656">
        <v>81344</v>
      </c>
      <c r="O53" s="657">
        <v>81344</v>
      </c>
    </row>
  </sheetData>
  <mergeCells count="28">
    <mergeCell ref="B52:D52"/>
    <mergeCell ref="E8:G8"/>
    <mergeCell ref="H8:J8"/>
    <mergeCell ref="K8:M8"/>
    <mergeCell ref="A9:D9"/>
    <mergeCell ref="B10:D10"/>
    <mergeCell ref="B18:D18"/>
    <mergeCell ref="B28:D28"/>
    <mergeCell ref="B34:D34"/>
    <mergeCell ref="B40:D40"/>
    <mergeCell ref="A47:C47"/>
    <mergeCell ref="B48:D48"/>
    <mergeCell ref="A3:M3"/>
    <mergeCell ref="E4:J4"/>
    <mergeCell ref="K4:M5"/>
    <mergeCell ref="I6:I7"/>
    <mergeCell ref="J6:J7"/>
    <mergeCell ref="K6:K7"/>
    <mergeCell ref="L6:L7"/>
    <mergeCell ref="M6:M7"/>
    <mergeCell ref="E6:E7"/>
    <mergeCell ref="F6:F7"/>
    <mergeCell ref="G6:G7"/>
    <mergeCell ref="H6:H7"/>
    <mergeCell ref="N4:N5"/>
    <mergeCell ref="O4:O5"/>
    <mergeCell ref="E5:G5"/>
    <mergeCell ref="H5:J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>
      <selection activeCell="E13" sqref="E13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85546875" customWidth="1"/>
    <col min="5" max="5" width="12.7109375" customWidth="1"/>
    <col min="6" max="6" width="17.140625" customWidth="1"/>
    <col min="7" max="13" width="12.7109375" customWidth="1"/>
    <col min="14" max="14" width="14.140625" hidden="1" customWidth="1"/>
    <col min="15" max="15" width="14.7109375" hidden="1" customWidth="1"/>
  </cols>
  <sheetData>
    <row r="1" spans="1:15" ht="18.75">
      <c r="A1" s="1" t="s">
        <v>558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5" ht="15.75" thickBot="1">
      <c r="A2" s="4"/>
      <c r="E2" s="3"/>
      <c r="F2" s="3"/>
      <c r="G2" s="3"/>
      <c r="H2" s="3"/>
      <c r="I2" s="3"/>
      <c r="J2" s="3"/>
      <c r="K2" s="5"/>
      <c r="L2" s="5"/>
      <c r="M2" s="5"/>
      <c r="N2" s="6">
        <f>SUM(N11:N15,N17:N22,N25:N28,N30:N33,N35:N38,N41:N44,N46:N49,N51:N55,N57,N59:N61)</f>
        <v>1841229</v>
      </c>
      <c r="O2" s="6">
        <f>SUM(O11:O15,O17:O22,O25:O28,O30:O33,O35:O38,O41:O44,O46:O49,O51:O55,O57,O59:O61)</f>
        <v>1839809</v>
      </c>
    </row>
    <row r="3" spans="1:15" ht="24.75" thickTop="1" thickBot="1">
      <c r="A3" s="936" t="s">
        <v>0</v>
      </c>
      <c r="B3" s="937"/>
      <c r="C3" s="937"/>
      <c r="D3" s="937"/>
      <c r="E3" s="937"/>
      <c r="F3" s="937"/>
      <c r="G3" s="937"/>
      <c r="H3" s="938"/>
      <c r="I3" s="938"/>
      <c r="J3" s="938"/>
      <c r="K3" s="938"/>
      <c r="L3" s="939"/>
      <c r="M3" s="940"/>
      <c r="N3" s="269"/>
      <c r="O3" s="8"/>
    </row>
    <row r="4" spans="1:15" ht="18" customHeight="1" thickTop="1">
      <c r="A4" s="9"/>
      <c r="B4" s="10"/>
      <c r="C4" s="11"/>
      <c r="D4" s="12"/>
      <c r="E4" s="941" t="s">
        <v>1</v>
      </c>
      <c r="F4" s="942"/>
      <c r="G4" s="942"/>
      <c r="H4" s="943"/>
      <c r="I4" s="944"/>
      <c r="J4" s="944"/>
      <c r="K4" s="945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3" t="s">
        <v>5</v>
      </c>
      <c r="B5" s="14" t="s">
        <v>6</v>
      </c>
      <c r="C5" s="15"/>
      <c r="D5" s="16"/>
      <c r="E5" s="927" t="s">
        <v>7</v>
      </c>
      <c r="F5" s="928"/>
      <c r="G5" s="929"/>
      <c r="H5" s="930" t="s">
        <v>8</v>
      </c>
      <c r="I5" s="931"/>
      <c r="J5" s="931"/>
      <c r="K5" s="948"/>
      <c r="L5" s="949"/>
      <c r="M5" s="950"/>
      <c r="N5" s="924"/>
      <c r="O5" s="926"/>
    </row>
    <row r="6" spans="1:15" ht="15" customHeight="1">
      <c r="A6" s="17" t="s">
        <v>9</v>
      </c>
      <c r="B6" s="18" t="s">
        <v>10</v>
      </c>
      <c r="C6" s="11"/>
      <c r="D6" s="19" t="s">
        <v>11</v>
      </c>
      <c r="E6" s="934" t="s">
        <v>12</v>
      </c>
      <c r="F6" s="951" t="s">
        <v>13</v>
      </c>
      <c r="G6" s="932" t="s">
        <v>14</v>
      </c>
      <c r="H6" s="934" t="s">
        <v>12</v>
      </c>
      <c r="I6" s="951" t="s">
        <v>13</v>
      </c>
      <c r="J6" s="953" t="s">
        <v>14</v>
      </c>
      <c r="K6" s="934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7" t="s">
        <v>17</v>
      </c>
      <c r="B7" s="18" t="s">
        <v>18</v>
      </c>
      <c r="C7" s="11"/>
      <c r="D7" s="19"/>
      <c r="E7" s="935"/>
      <c r="F7" s="952"/>
      <c r="G7" s="933"/>
      <c r="H7" s="935"/>
      <c r="I7" s="952"/>
      <c r="J7" s="954"/>
      <c r="K7" s="935"/>
      <c r="L7" s="952"/>
      <c r="M7" s="933"/>
      <c r="N7" s="117" t="s">
        <v>19</v>
      </c>
      <c r="O7" s="21" t="s">
        <v>19</v>
      </c>
    </row>
    <row r="8" spans="1:15" ht="15.75" thickBot="1">
      <c r="A8" s="22"/>
      <c r="B8" s="23" t="s">
        <v>20</v>
      </c>
      <c r="C8" s="24"/>
      <c r="D8" s="25"/>
      <c r="E8" s="957" t="s">
        <v>21</v>
      </c>
      <c r="F8" s="958"/>
      <c r="G8" s="959"/>
      <c r="H8" s="957" t="s">
        <v>21</v>
      </c>
      <c r="I8" s="958"/>
      <c r="J8" s="958"/>
      <c r="K8" s="957" t="s">
        <v>21</v>
      </c>
      <c r="L8" s="960"/>
      <c r="M8" s="961"/>
      <c r="N8" s="118" t="s">
        <v>22</v>
      </c>
      <c r="O8" s="26" t="s">
        <v>22</v>
      </c>
    </row>
    <row r="9" spans="1:15" ht="18" customHeight="1" thickTop="1" thickBot="1">
      <c r="A9" s="119" t="s">
        <v>280</v>
      </c>
      <c r="B9" s="120"/>
      <c r="C9" s="121"/>
      <c r="D9" s="122"/>
      <c r="E9" s="27">
        <f t="shared" ref="E9:K9" si="0">SUM(E10,E16,E23,E34,E39,E50,E56,E58)</f>
        <v>1854280</v>
      </c>
      <c r="F9" s="95">
        <f t="shared" si="0"/>
        <v>1854192</v>
      </c>
      <c r="G9" s="97">
        <f t="shared" si="0"/>
        <v>-88</v>
      </c>
      <c r="H9" s="27">
        <f t="shared" si="0"/>
        <v>33000</v>
      </c>
      <c r="I9" s="95">
        <f t="shared" si="0"/>
        <v>35700</v>
      </c>
      <c r="J9" s="97">
        <f t="shared" si="0"/>
        <v>2700</v>
      </c>
      <c r="K9" s="27">
        <f t="shared" si="0"/>
        <v>1887280</v>
      </c>
      <c r="L9" s="95">
        <f>SUM(L10,L16,L23,L34,L39,M50,L50,L56,L58)</f>
        <v>1889892</v>
      </c>
      <c r="M9" s="97">
        <f>SUM(M10,M16,M23,M34,M39,M50,M56,M58)</f>
        <v>2612</v>
      </c>
      <c r="N9" s="28">
        <f>SUM(N10,N16,N23,N34,N39,N50,N56,N58)</f>
        <v>1841229</v>
      </c>
      <c r="O9" s="29">
        <f>SUM(O10,O16,O23,O34,O39,O50,O56,O58)</f>
        <v>1839809</v>
      </c>
    </row>
    <row r="10" spans="1:15" ht="15.75" thickTop="1">
      <c r="A10" s="658" t="s">
        <v>281</v>
      </c>
      <c r="B10" s="124" t="s">
        <v>282</v>
      </c>
      <c r="C10" s="124"/>
      <c r="D10" s="125"/>
      <c r="E10" s="33">
        <f t="shared" ref="E10:K10" si="1">SUM(E11:E15)</f>
        <v>279795</v>
      </c>
      <c r="F10" s="31">
        <f t="shared" si="1"/>
        <v>287573</v>
      </c>
      <c r="G10" s="32">
        <f t="shared" si="1"/>
        <v>7778</v>
      </c>
      <c r="H10" s="33">
        <f t="shared" si="1"/>
        <v>33000</v>
      </c>
      <c r="I10" s="31">
        <f t="shared" si="1"/>
        <v>33000</v>
      </c>
      <c r="J10" s="32">
        <f t="shared" si="1"/>
        <v>0</v>
      </c>
      <c r="K10" s="33">
        <f t="shared" si="1"/>
        <v>312795</v>
      </c>
      <c r="L10" s="31">
        <f>SUM(L11:L15)</f>
        <v>320573</v>
      </c>
      <c r="M10" s="32">
        <f t="shared" ref="M10:M15" si="2">SUM(G10,J10)</f>
        <v>7778</v>
      </c>
      <c r="N10" s="34">
        <f>SUM(N11:N15)</f>
        <v>281427</v>
      </c>
      <c r="O10" s="35">
        <f>SUM(O11:O15)</f>
        <v>284225</v>
      </c>
    </row>
    <row r="11" spans="1:15">
      <c r="A11" s="285"/>
      <c r="B11" s="199" t="s">
        <v>283</v>
      </c>
      <c r="C11" s="135">
        <v>610</v>
      </c>
      <c r="D11" s="47" t="s">
        <v>284</v>
      </c>
      <c r="E11" s="104">
        <v>155838</v>
      </c>
      <c r="F11" s="66">
        <v>155940</v>
      </c>
      <c r="G11" s="67">
        <v>102</v>
      </c>
      <c r="H11" s="39"/>
      <c r="I11" s="129"/>
      <c r="J11" s="613"/>
      <c r="K11" s="104">
        <v>155838</v>
      </c>
      <c r="L11" s="66">
        <f>SUM(F11,I11)</f>
        <v>155940</v>
      </c>
      <c r="M11" s="67">
        <f t="shared" si="2"/>
        <v>102</v>
      </c>
      <c r="N11" s="41">
        <v>156483</v>
      </c>
      <c r="O11" s="42">
        <v>158159</v>
      </c>
    </row>
    <row r="12" spans="1:15">
      <c r="A12" s="285"/>
      <c r="B12" s="199" t="s">
        <v>283</v>
      </c>
      <c r="C12" s="135">
        <v>620</v>
      </c>
      <c r="D12" s="38" t="s">
        <v>285</v>
      </c>
      <c r="E12" s="104">
        <v>57984</v>
      </c>
      <c r="F12" s="66">
        <v>57882</v>
      </c>
      <c r="G12" s="67">
        <v>-102</v>
      </c>
      <c r="H12" s="39"/>
      <c r="I12" s="129"/>
      <c r="J12" s="613"/>
      <c r="K12" s="104">
        <v>57984</v>
      </c>
      <c r="L12" s="66">
        <f>SUM(F12,I12)</f>
        <v>57882</v>
      </c>
      <c r="M12" s="67">
        <f t="shared" si="2"/>
        <v>-102</v>
      </c>
      <c r="N12" s="41">
        <v>58224</v>
      </c>
      <c r="O12" s="42">
        <v>58846</v>
      </c>
    </row>
    <row r="13" spans="1:15">
      <c r="A13" s="285"/>
      <c r="B13" s="199" t="s">
        <v>283</v>
      </c>
      <c r="C13" s="135">
        <v>630</v>
      </c>
      <c r="D13" s="47" t="s">
        <v>286</v>
      </c>
      <c r="E13" s="104">
        <v>65273</v>
      </c>
      <c r="F13" s="66">
        <v>73051</v>
      </c>
      <c r="G13" s="67">
        <v>7778</v>
      </c>
      <c r="H13" s="39"/>
      <c r="I13" s="129"/>
      <c r="J13" s="613"/>
      <c r="K13" s="104">
        <v>65273</v>
      </c>
      <c r="L13" s="66">
        <f>SUM(F13,I13)</f>
        <v>73051</v>
      </c>
      <c r="M13" s="67">
        <f t="shared" si="2"/>
        <v>7778</v>
      </c>
      <c r="N13" s="41">
        <v>66020</v>
      </c>
      <c r="O13" s="42">
        <v>66520</v>
      </c>
    </row>
    <row r="14" spans="1:15">
      <c r="A14" s="285"/>
      <c r="B14" s="199" t="s">
        <v>283</v>
      </c>
      <c r="C14" s="135">
        <v>640</v>
      </c>
      <c r="D14" s="47" t="s">
        <v>287</v>
      </c>
      <c r="E14" s="105">
        <v>700</v>
      </c>
      <c r="F14" s="72">
        <v>700</v>
      </c>
      <c r="G14" s="73">
        <v>0</v>
      </c>
      <c r="H14" s="39"/>
      <c r="I14" s="129"/>
      <c r="J14" s="613"/>
      <c r="K14" s="105">
        <v>700</v>
      </c>
      <c r="L14" s="66">
        <f>SUM(F14,I14)</f>
        <v>700</v>
      </c>
      <c r="M14" s="67">
        <f t="shared" si="2"/>
        <v>0</v>
      </c>
      <c r="N14" s="41">
        <v>700</v>
      </c>
      <c r="O14" s="42">
        <v>700</v>
      </c>
    </row>
    <row r="15" spans="1:15">
      <c r="A15" s="491"/>
      <c r="B15" s="50" t="s">
        <v>283</v>
      </c>
      <c r="C15" s="150">
        <v>717</v>
      </c>
      <c r="D15" s="48" t="s">
        <v>288</v>
      </c>
      <c r="E15" s="105">
        <v>0</v>
      </c>
      <c r="F15" s="72"/>
      <c r="G15" s="73"/>
      <c r="H15" s="49">
        <v>33000</v>
      </c>
      <c r="I15" s="313">
        <v>33000</v>
      </c>
      <c r="J15" s="132">
        <v>0</v>
      </c>
      <c r="K15" s="105">
        <f>SUM(E15:H15)</f>
        <v>33000</v>
      </c>
      <c r="L15" s="66">
        <v>33000</v>
      </c>
      <c r="M15" s="67">
        <f t="shared" si="2"/>
        <v>0</v>
      </c>
      <c r="N15" s="41">
        <v>0</v>
      </c>
      <c r="O15" s="42">
        <v>0</v>
      </c>
    </row>
    <row r="16" spans="1:15">
      <c r="A16" s="138" t="s">
        <v>289</v>
      </c>
      <c r="B16" s="1015" t="s">
        <v>290</v>
      </c>
      <c r="C16" s="1016"/>
      <c r="D16" s="1017"/>
      <c r="E16" s="109">
        <f>SUM(E17:E20)</f>
        <v>866662</v>
      </c>
      <c r="F16" s="59">
        <f>SUM(F17:F22)</f>
        <v>871916</v>
      </c>
      <c r="G16" s="60">
        <f>SUM(G17:G22)</f>
        <v>5254</v>
      </c>
      <c r="H16" s="139"/>
      <c r="I16" s="52">
        <f>SUM(I17:I22)</f>
        <v>2700</v>
      </c>
      <c r="J16" s="53">
        <f>SUM(J17:J22)</f>
        <v>2700</v>
      </c>
      <c r="K16" s="109">
        <f>SUM(H16,E16)</f>
        <v>866662</v>
      </c>
      <c r="L16" s="31">
        <f>SUM(F16,I16)</f>
        <v>874616</v>
      </c>
      <c r="M16" s="32">
        <f>SUM(M17:M22)</f>
        <v>7954</v>
      </c>
      <c r="N16" s="54">
        <f>SUM(N17:N22)</f>
        <v>839440</v>
      </c>
      <c r="O16" s="55">
        <f>SUM(O17:O22)</f>
        <v>823740</v>
      </c>
    </row>
    <row r="17" spans="1:15">
      <c r="A17" s="659"/>
      <c r="B17" s="103" t="s">
        <v>291</v>
      </c>
      <c r="C17" s="135">
        <v>610</v>
      </c>
      <c r="D17" s="47" t="s">
        <v>292</v>
      </c>
      <c r="E17" s="105">
        <v>489370</v>
      </c>
      <c r="F17" s="72">
        <v>489350</v>
      </c>
      <c r="G17" s="73">
        <v>-20</v>
      </c>
      <c r="H17" s="179"/>
      <c r="I17" s="538"/>
      <c r="J17" s="660"/>
      <c r="K17" s="105">
        <f>SUM(E17,H17)</f>
        <v>489370</v>
      </c>
      <c r="L17" s="66">
        <f>SUM(F17,I17)</f>
        <v>489350</v>
      </c>
      <c r="M17" s="67">
        <f>SUM(G17,J17)</f>
        <v>-20</v>
      </c>
      <c r="N17" s="41">
        <v>463770</v>
      </c>
      <c r="O17" s="42">
        <v>457470</v>
      </c>
    </row>
    <row r="18" spans="1:15">
      <c r="A18" s="659"/>
      <c r="B18" s="103" t="s">
        <v>291</v>
      </c>
      <c r="C18" s="135">
        <v>620</v>
      </c>
      <c r="D18" s="47" t="s">
        <v>285</v>
      </c>
      <c r="E18" s="105">
        <v>181066</v>
      </c>
      <c r="F18" s="72">
        <v>181054</v>
      </c>
      <c r="G18" s="73">
        <v>-12</v>
      </c>
      <c r="H18" s="179"/>
      <c r="I18" s="538"/>
      <c r="J18" s="660"/>
      <c r="K18" s="105">
        <f>SUM(H18,E18)</f>
        <v>181066</v>
      </c>
      <c r="L18" s="66">
        <f>SUM(F18,I18)</f>
        <v>181054</v>
      </c>
      <c r="M18" s="67">
        <f>SUM(G18,J18)</f>
        <v>-12</v>
      </c>
      <c r="N18" s="41">
        <v>170200</v>
      </c>
      <c r="O18" s="42">
        <v>167890</v>
      </c>
    </row>
    <row r="19" spans="1:15">
      <c r="A19" s="659"/>
      <c r="B19" s="103" t="s">
        <v>291</v>
      </c>
      <c r="C19" s="135">
        <v>630</v>
      </c>
      <c r="D19" s="47" t="s">
        <v>286</v>
      </c>
      <c r="E19" s="105">
        <v>188964</v>
      </c>
      <c r="F19" s="72">
        <v>196430</v>
      </c>
      <c r="G19" s="73">
        <v>7466</v>
      </c>
      <c r="H19" s="179"/>
      <c r="I19" s="538"/>
      <c r="J19" s="660"/>
      <c r="K19" s="105">
        <f>SUM(H19,E19)</f>
        <v>188964</v>
      </c>
      <c r="L19" s="66">
        <f>SUM(F19,I19)</f>
        <v>196430</v>
      </c>
      <c r="M19" s="67">
        <f>SUM(G19,J19)</f>
        <v>7466</v>
      </c>
      <c r="N19" s="41">
        <v>196420</v>
      </c>
      <c r="O19" s="42">
        <v>193780</v>
      </c>
    </row>
    <row r="20" spans="1:15">
      <c r="A20" s="659"/>
      <c r="B20" s="103" t="s">
        <v>291</v>
      </c>
      <c r="C20" s="135">
        <v>640</v>
      </c>
      <c r="D20" s="47" t="s">
        <v>287</v>
      </c>
      <c r="E20" s="105">
        <v>7262</v>
      </c>
      <c r="F20" s="72">
        <v>5082</v>
      </c>
      <c r="G20" s="73">
        <v>-2180</v>
      </c>
      <c r="H20" s="179"/>
      <c r="I20" s="538"/>
      <c r="J20" s="660"/>
      <c r="K20" s="105">
        <f>SUM(H20,E20)</f>
        <v>7262</v>
      </c>
      <c r="L20" s="66">
        <f>SUM(F20,I20)</f>
        <v>5082</v>
      </c>
      <c r="M20" s="67">
        <f>SUM(G20,J20)</f>
        <v>-2180</v>
      </c>
      <c r="N20" s="41">
        <v>9050</v>
      </c>
      <c r="O20" s="42">
        <v>4600</v>
      </c>
    </row>
    <row r="21" spans="1:15">
      <c r="A21" s="659"/>
      <c r="B21" s="103" t="s">
        <v>293</v>
      </c>
      <c r="C21" s="135">
        <v>713</v>
      </c>
      <c r="D21" s="47" t="s">
        <v>294</v>
      </c>
      <c r="E21" s="105"/>
      <c r="F21" s="72"/>
      <c r="G21" s="73"/>
      <c r="H21" s="179"/>
      <c r="I21" s="538">
        <v>2700</v>
      </c>
      <c r="J21" s="660">
        <v>2700</v>
      </c>
      <c r="K21" s="105">
        <v>0</v>
      </c>
      <c r="L21" s="66">
        <f>SUM(I21)</f>
        <v>2700</v>
      </c>
      <c r="M21" s="67">
        <f>SUM(J21)</f>
        <v>2700</v>
      </c>
      <c r="N21" s="41"/>
      <c r="O21" s="42"/>
    </row>
    <row r="22" spans="1:15" ht="30.75" customHeight="1">
      <c r="A22" s="661"/>
      <c r="B22" s="110" t="s">
        <v>293</v>
      </c>
      <c r="C22" s="110" t="s">
        <v>295</v>
      </c>
      <c r="D22" s="295" t="s">
        <v>296</v>
      </c>
      <c r="E22" s="573">
        <v>0</v>
      </c>
      <c r="F22" s="574"/>
      <c r="G22" s="575"/>
      <c r="H22" s="573"/>
      <c r="I22" s="574"/>
      <c r="J22" s="575"/>
      <c r="K22" s="573">
        <f>SUM(H22,E22)</f>
        <v>0</v>
      </c>
      <c r="L22" s="66">
        <f t="shared" ref="L22:L61" si="3">SUM(F22,I22)</f>
        <v>0</v>
      </c>
      <c r="M22" s="67">
        <f t="shared" ref="M22:M61" si="4">SUM(G22,J22)</f>
        <v>0</v>
      </c>
      <c r="N22" s="41"/>
      <c r="O22" s="42"/>
    </row>
    <row r="23" spans="1:15">
      <c r="A23" s="662" t="s">
        <v>297</v>
      </c>
      <c r="B23" s="1009" t="s">
        <v>298</v>
      </c>
      <c r="C23" s="1010"/>
      <c r="D23" s="1011"/>
      <c r="E23" s="600">
        <f>SUM(E24,E29)</f>
        <v>327120</v>
      </c>
      <c r="F23" s="601">
        <f>SUM(F24,F29)</f>
        <v>312168</v>
      </c>
      <c r="G23" s="602">
        <f>SUM(G24,G29)</f>
        <v>-14952</v>
      </c>
      <c r="H23" s="600"/>
      <c r="I23" s="601"/>
      <c r="J23" s="602"/>
      <c r="K23" s="663">
        <v>327120</v>
      </c>
      <c r="L23" s="31">
        <f t="shared" si="3"/>
        <v>312168</v>
      </c>
      <c r="M23" s="32">
        <f t="shared" si="4"/>
        <v>-14952</v>
      </c>
      <c r="N23" s="54">
        <f>SUM(N24,N29)</f>
        <v>329220</v>
      </c>
      <c r="O23" s="55">
        <f>SUM(O24,O29)</f>
        <v>332220</v>
      </c>
    </row>
    <row r="24" spans="1:15">
      <c r="A24" s="290" t="s">
        <v>299</v>
      </c>
      <c r="B24" s="664"/>
      <c r="C24" s="77">
        <v>1</v>
      </c>
      <c r="D24" s="78" t="s">
        <v>300</v>
      </c>
      <c r="E24" s="665">
        <f>SUM(E25:E28)</f>
        <v>289800</v>
      </c>
      <c r="F24" s="666">
        <f>SUM(F25:F28)</f>
        <v>273750</v>
      </c>
      <c r="G24" s="667">
        <f>SUM(G25:G28)</f>
        <v>-16050</v>
      </c>
      <c r="H24" s="102"/>
      <c r="I24" s="81"/>
      <c r="J24" s="82"/>
      <c r="K24" s="665">
        <f>SUM(K25:K28)</f>
        <v>289800</v>
      </c>
      <c r="L24" s="666">
        <f t="shared" si="3"/>
        <v>273750</v>
      </c>
      <c r="M24" s="667">
        <f t="shared" si="4"/>
        <v>-16050</v>
      </c>
      <c r="N24" s="668">
        <f>SUM(N25:N28)</f>
        <v>291900</v>
      </c>
      <c r="O24" s="669">
        <f>SUM(O25:O28)</f>
        <v>294900</v>
      </c>
    </row>
    <row r="25" spans="1:15">
      <c r="A25" s="188"/>
      <c r="B25" s="103" t="s">
        <v>301</v>
      </c>
      <c r="C25" s="135">
        <v>610</v>
      </c>
      <c r="D25" s="47" t="s">
        <v>284</v>
      </c>
      <c r="E25" s="104">
        <v>86700</v>
      </c>
      <c r="F25" s="66">
        <v>86370</v>
      </c>
      <c r="G25" s="67">
        <v>-330</v>
      </c>
      <c r="H25" s="104"/>
      <c r="I25" s="66"/>
      <c r="J25" s="67"/>
      <c r="K25" s="104">
        <v>86700</v>
      </c>
      <c r="L25" s="66">
        <f t="shared" si="3"/>
        <v>86370</v>
      </c>
      <c r="M25" s="67">
        <f t="shared" si="4"/>
        <v>-330</v>
      </c>
      <c r="N25" s="41">
        <v>87720</v>
      </c>
      <c r="O25" s="42">
        <v>88740</v>
      </c>
    </row>
    <row r="26" spans="1:15">
      <c r="A26" s="188"/>
      <c r="B26" s="103" t="s">
        <v>302</v>
      </c>
      <c r="C26" s="135">
        <v>620</v>
      </c>
      <c r="D26" s="47" t="s">
        <v>285</v>
      </c>
      <c r="E26" s="104">
        <v>32354</v>
      </c>
      <c r="F26" s="66">
        <v>32684</v>
      </c>
      <c r="G26" s="67">
        <v>330</v>
      </c>
      <c r="H26" s="104"/>
      <c r="I26" s="66"/>
      <c r="J26" s="67"/>
      <c r="K26" s="104">
        <v>32354</v>
      </c>
      <c r="L26" s="66">
        <f t="shared" si="3"/>
        <v>32684</v>
      </c>
      <c r="M26" s="67">
        <f t="shared" si="4"/>
        <v>330</v>
      </c>
      <c r="N26" s="41">
        <v>34002</v>
      </c>
      <c r="O26" s="42">
        <v>34770</v>
      </c>
    </row>
    <row r="27" spans="1:15">
      <c r="A27" s="188"/>
      <c r="B27" s="103" t="s">
        <v>302</v>
      </c>
      <c r="C27" s="135">
        <v>630</v>
      </c>
      <c r="D27" s="47" t="s">
        <v>286</v>
      </c>
      <c r="E27" s="104">
        <v>170616</v>
      </c>
      <c r="F27" s="66">
        <v>154536</v>
      </c>
      <c r="G27" s="67">
        <v>-16080</v>
      </c>
      <c r="H27" s="104"/>
      <c r="I27" s="66"/>
      <c r="J27" s="67"/>
      <c r="K27" s="104">
        <v>170616</v>
      </c>
      <c r="L27" s="66">
        <f t="shared" si="3"/>
        <v>154536</v>
      </c>
      <c r="M27" s="67">
        <f t="shared" si="4"/>
        <v>-16080</v>
      </c>
      <c r="N27" s="41">
        <v>170048</v>
      </c>
      <c r="O27" s="42">
        <v>171260</v>
      </c>
    </row>
    <row r="28" spans="1:15">
      <c r="A28" s="188"/>
      <c r="B28" s="103" t="s">
        <v>302</v>
      </c>
      <c r="C28" s="135">
        <v>640</v>
      </c>
      <c r="D28" s="47" t="s">
        <v>287</v>
      </c>
      <c r="E28" s="104">
        <v>130</v>
      </c>
      <c r="F28" s="66">
        <v>160</v>
      </c>
      <c r="G28" s="67">
        <v>30</v>
      </c>
      <c r="H28" s="104"/>
      <c r="I28" s="66"/>
      <c r="J28" s="67"/>
      <c r="K28" s="104">
        <v>130</v>
      </c>
      <c r="L28" s="66">
        <f t="shared" si="3"/>
        <v>160</v>
      </c>
      <c r="M28" s="67">
        <f t="shared" si="4"/>
        <v>30</v>
      </c>
      <c r="N28" s="41">
        <v>130</v>
      </c>
      <c r="O28" s="42">
        <v>130</v>
      </c>
    </row>
    <row r="29" spans="1:15">
      <c r="A29" s="75" t="s">
        <v>303</v>
      </c>
      <c r="B29" s="664"/>
      <c r="C29" s="77">
        <v>2</v>
      </c>
      <c r="D29" s="78" t="s">
        <v>304</v>
      </c>
      <c r="E29" s="665">
        <f>SUM(E30:E33)</f>
        <v>37320</v>
      </c>
      <c r="F29" s="666">
        <f>SUM(F30:F33)</f>
        <v>38418</v>
      </c>
      <c r="G29" s="667">
        <f>SUM(G30:G33)</f>
        <v>1098</v>
      </c>
      <c r="H29" s="102"/>
      <c r="I29" s="81"/>
      <c r="J29" s="82"/>
      <c r="K29" s="665">
        <f>SUM(K30:K33)</f>
        <v>37320</v>
      </c>
      <c r="L29" s="666">
        <f t="shared" si="3"/>
        <v>38418</v>
      </c>
      <c r="M29" s="667">
        <f t="shared" si="4"/>
        <v>1098</v>
      </c>
      <c r="N29" s="668">
        <f>SUM(N30:N33)</f>
        <v>37320</v>
      </c>
      <c r="O29" s="669">
        <f>SUM(O30:O33)</f>
        <v>37320</v>
      </c>
    </row>
    <row r="30" spans="1:15">
      <c r="A30" s="293"/>
      <c r="B30" s="103" t="s">
        <v>305</v>
      </c>
      <c r="C30" s="135">
        <v>610</v>
      </c>
      <c r="D30" s="47" t="s">
        <v>284</v>
      </c>
      <c r="E30" s="105">
        <v>24550</v>
      </c>
      <c r="F30" s="72">
        <v>24580</v>
      </c>
      <c r="G30" s="73">
        <v>30</v>
      </c>
      <c r="H30" s="104"/>
      <c r="I30" s="66"/>
      <c r="J30" s="67"/>
      <c r="K30" s="105">
        <v>24550</v>
      </c>
      <c r="L30" s="66">
        <f t="shared" si="3"/>
        <v>24580</v>
      </c>
      <c r="M30" s="67">
        <f t="shared" si="4"/>
        <v>30</v>
      </c>
      <c r="N30" s="41">
        <v>24550</v>
      </c>
      <c r="O30" s="42">
        <v>24550</v>
      </c>
    </row>
    <row r="31" spans="1:15">
      <c r="A31" s="293"/>
      <c r="B31" s="103" t="s">
        <v>305</v>
      </c>
      <c r="C31" s="135">
        <v>620</v>
      </c>
      <c r="D31" s="47" t="s">
        <v>285</v>
      </c>
      <c r="E31" s="105">
        <v>8980</v>
      </c>
      <c r="F31" s="72">
        <v>9070</v>
      </c>
      <c r="G31" s="73">
        <v>90</v>
      </c>
      <c r="H31" s="104"/>
      <c r="I31" s="66"/>
      <c r="J31" s="67"/>
      <c r="K31" s="105">
        <v>8980</v>
      </c>
      <c r="L31" s="66">
        <f t="shared" si="3"/>
        <v>9070</v>
      </c>
      <c r="M31" s="67">
        <f t="shared" si="4"/>
        <v>90</v>
      </c>
      <c r="N31" s="41">
        <v>8980</v>
      </c>
      <c r="O31" s="42">
        <v>8980</v>
      </c>
    </row>
    <row r="32" spans="1:15">
      <c r="A32" s="293"/>
      <c r="B32" s="103" t="s">
        <v>305</v>
      </c>
      <c r="C32" s="135">
        <v>630</v>
      </c>
      <c r="D32" s="47" t="s">
        <v>286</v>
      </c>
      <c r="E32" s="105">
        <v>3700</v>
      </c>
      <c r="F32" s="72">
        <v>4678</v>
      </c>
      <c r="G32" s="73">
        <v>978</v>
      </c>
      <c r="H32" s="104"/>
      <c r="I32" s="66"/>
      <c r="J32" s="67"/>
      <c r="K32" s="105">
        <v>3700</v>
      </c>
      <c r="L32" s="66">
        <f t="shared" si="3"/>
        <v>4678</v>
      </c>
      <c r="M32" s="67">
        <f t="shared" si="4"/>
        <v>978</v>
      </c>
      <c r="N32" s="41">
        <v>3690</v>
      </c>
      <c r="O32" s="42">
        <v>3690</v>
      </c>
    </row>
    <row r="33" spans="1:15">
      <c r="A33" s="293"/>
      <c r="B33" s="103" t="s">
        <v>305</v>
      </c>
      <c r="C33" s="135">
        <v>640</v>
      </c>
      <c r="D33" s="47" t="s">
        <v>287</v>
      </c>
      <c r="E33" s="104">
        <v>90</v>
      </c>
      <c r="F33" s="66">
        <v>90</v>
      </c>
      <c r="G33" s="67">
        <v>0</v>
      </c>
      <c r="H33" s="104"/>
      <c r="I33" s="66"/>
      <c r="J33" s="67"/>
      <c r="K33" s="104">
        <v>90</v>
      </c>
      <c r="L33" s="66">
        <f t="shared" si="3"/>
        <v>90</v>
      </c>
      <c r="M33" s="67">
        <f t="shared" si="4"/>
        <v>0</v>
      </c>
      <c r="N33" s="41">
        <v>100</v>
      </c>
      <c r="O33" s="42">
        <v>100</v>
      </c>
    </row>
    <row r="34" spans="1:15">
      <c r="A34" s="56" t="s">
        <v>306</v>
      </c>
      <c r="B34" s="1012" t="s">
        <v>307</v>
      </c>
      <c r="C34" s="1013"/>
      <c r="D34" s="1014"/>
      <c r="E34" s="109">
        <f>SUM(E35:E38)</f>
        <v>229233</v>
      </c>
      <c r="F34" s="59">
        <f>SUM(F35:F38)</f>
        <v>229545</v>
      </c>
      <c r="G34" s="60">
        <f>SUM(G35:G38)</f>
        <v>312</v>
      </c>
      <c r="H34" s="109"/>
      <c r="I34" s="59"/>
      <c r="J34" s="60"/>
      <c r="K34" s="109">
        <f>SUM(K35:K38)</f>
        <v>229233</v>
      </c>
      <c r="L34" s="31">
        <f t="shared" si="3"/>
        <v>229545</v>
      </c>
      <c r="M34" s="32">
        <f t="shared" si="4"/>
        <v>312</v>
      </c>
      <c r="N34" s="54">
        <f>SUM(N35:N38)</f>
        <v>238557</v>
      </c>
      <c r="O34" s="55">
        <f>SUM(O35:O38)</f>
        <v>246048</v>
      </c>
    </row>
    <row r="35" spans="1:15">
      <c r="A35" s="188"/>
      <c r="B35" s="103" t="s">
        <v>308</v>
      </c>
      <c r="C35" s="135">
        <v>610</v>
      </c>
      <c r="D35" s="47" t="s">
        <v>284</v>
      </c>
      <c r="E35" s="104">
        <v>134500</v>
      </c>
      <c r="F35" s="66">
        <v>134500</v>
      </c>
      <c r="G35" s="67">
        <v>0</v>
      </c>
      <c r="H35" s="104"/>
      <c r="I35" s="66"/>
      <c r="J35" s="67"/>
      <c r="K35" s="104">
        <v>134500</v>
      </c>
      <c r="L35" s="66">
        <f t="shared" si="3"/>
        <v>134500</v>
      </c>
      <c r="M35" s="67">
        <f t="shared" si="4"/>
        <v>0</v>
      </c>
      <c r="N35" s="41">
        <v>139250</v>
      </c>
      <c r="O35" s="42">
        <v>143900</v>
      </c>
    </row>
    <row r="36" spans="1:15">
      <c r="A36" s="188"/>
      <c r="B36" s="103" t="s">
        <v>309</v>
      </c>
      <c r="C36" s="135">
        <v>620</v>
      </c>
      <c r="D36" s="47" t="s">
        <v>285</v>
      </c>
      <c r="E36" s="104">
        <v>49390</v>
      </c>
      <c r="F36" s="66">
        <v>48845</v>
      </c>
      <c r="G36" s="67">
        <v>-545</v>
      </c>
      <c r="H36" s="104"/>
      <c r="I36" s="66"/>
      <c r="J36" s="67"/>
      <c r="K36" s="104">
        <v>49390</v>
      </c>
      <c r="L36" s="66">
        <f t="shared" si="3"/>
        <v>48845</v>
      </c>
      <c r="M36" s="67">
        <f t="shared" si="4"/>
        <v>-545</v>
      </c>
      <c r="N36" s="41">
        <v>51115</v>
      </c>
      <c r="O36" s="42">
        <v>52800</v>
      </c>
    </row>
    <row r="37" spans="1:15">
      <c r="A37" s="188"/>
      <c r="B37" s="103" t="s">
        <v>308</v>
      </c>
      <c r="C37" s="135">
        <v>630</v>
      </c>
      <c r="D37" s="47" t="s">
        <v>286</v>
      </c>
      <c r="E37" s="104">
        <v>44993</v>
      </c>
      <c r="F37" s="66">
        <v>46010</v>
      </c>
      <c r="G37" s="67">
        <v>1017</v>
      </c>
      <c r="H37" s="104"/>
      <c r="I37" s="66"/>
      <c r="J37" s="67"/>
      <c r="K37" s="104">
        <v>44993</v>
      </c>
      <c r="L37" s="66">
        <f t="shared" si="3"/>
        <v>46010</v>
      </c>
      <c r="M37" s="67">
        <f t="shared" si="4"/>
        <v>1017</v>
      </c>
      <c r="N37" s="41">
        <v>46342</v>
      </c>
      <c r="O37" s="42">
        <v>48998</v>
      </c>
    </row>
    <row r="38" spans="1:15">
      <c r="A38" s="188"/>
      <c r="B38" s="103" t="s">
        <v>309</v>
      </c>
      <c r="C38" s="135">
        <v>640</v>
      </c>
      <c r="D38" s="47" t="s">
        <v>287</v>
      </c>
      <c r="E38" s="104">
        <v>350</v>
      </c>
      <c r="F38" s="66">
        <v>190</v>
      </c>
      <c r="G38" s="67">
        <v>-160</v>
      </c>
      <c r="H38" s="104"/>
      <c r="I38" s="66"/>
      <c r="J38" s="67"/>
      <c r="K38" s="104">
        <v>350</v>
      </c>
      <c r="L38" s="66">
        <f t="shared" si="3"/>
        <v>190</v>
      </c>
      <c r="M38" s="67">
        <f t="shared" si="4"/>
        <v>-160</v>
      </c>
      <c r="N38" s="41">
        <v>1850</v>
      </c>
      <c r="O38" s="42">
        <v>350</v>
      </c>
    </row>
    <row r="39" spans="1:15">
      <c r="A39" s="56" t="s">
        <v>310</v>
      </c>
      <c r="B39" s="1015" t="s">
        <v>311</v>
      </c>
      <c r="C39" s="1018"/>
      <c r="D39" s="1019"/>
      <c r="E39" s="109">
        <f>SUM(E45,E40)</f>
        <v>110092</v>
      </c>
      <c r="F39" s="59">
        <f>SUM(F40,F45)</f>
        <v>111612</v>
      </c>
      <c r="G39" s="60">
        <f>SUM(G40,G45)</f>
        <v>1520</v>
      </c>
      <c r="H39" s="109"/>
      <c r="I39" s="59"/>
      <c r="J39" s="60"/>
      <c r="K39" s="109">
        <f>SUM(K45,K40)</f>
        <v>110092</v>
      </c>
      <c r="L39" s="31">
        <f t="shared" si="3"/>
        <v>111612</v>
      </c>
      <c r="M39" s="32">
        <f t="shared" si="4"/>
        <v>1520</v>
      </c>
      <c r="N39" s="54">
        <f>SUM(N40,N45)</f>
        <v>111183</v>
      </c>
      <c r="O39" s="55">
        <f>SUM(O40,O45)</f>
        <v>112164</v>
      </c>
    </row>
    <row r="40" spans="1:15">
      <c r="A40" s="75" t="s">
        <v>312</v>
      </c>
      <c r="B40" s="664"/>
      <c r="C40" s="77">
        <v>1</v>
      </c>
      <c r="D40" s="78" t="s">
        <v>313</v>
      </c>
      <c r="E40" s="665">
        <f>SUM(E41:E44)</f>
        <v>65470</v>
      </c>
      <c r="F40" s="666">
        <f>SUM(F41:F44)</f>
        <v>66990</v>
      </c>
      <c r="G40" s="667">
        <f>SUM(G41:G44)</f>
        <v>1520</v>
      </c>
      <c r="H40" s="102"/>
      <c r="I40" s="81"/>
      <c r="J40" s="82"/>
      <c r="K40" s="665">
        <f>SUM(K41:K44)</f>
        <v>65470</v>
      </c>
      <c r="L40" s="666">
        <f t="shared" si="3"/>
        <v>66990</v>
      </c>
      <c r="M40" s="667">
        <f t="shared" si="4"/>
        <v>1520</v>
      </c>
      <c r="N40" s="668">
        <f>SUM(N41:N44)</f>
        <v>66120</v>
      </c>
      <c r="O40" s="669">
        <f>SUM(O41:O44)</f>
        <v>66780</v>
      </c>
    </row>
    <row r="41" spans="1:15">
      <c r="A41" s="293"/>
      <c r="B41" s="103" t="s">
        <v>314</v>
      </c>
      <c r="C41" s="135">
        <v>610</v>
      </c>
      <c r="D41" s="47" t="s">
        <v>284</v>
      </c>
      <c r="E41" s="105">
        <v>35430</v>
      </c>
      <c r="F41" s="72">
        <v>35430</v>
      </c>
      <c r="G41" s="73">
        <v>0</v>
      </c>
      <c r="H41" s="104"/>
      <c r="I41" s="66"/>
      <c r="J41" s="67"/>
      <c r="K41" s="105">
        <v>35430</v>
      </c>
      <c r="L41" s="66">
        <f t="shared" si="3"/>
        <v>35430</v>
      </c>
      <c r="M41" s="67">
        <f t="shared" si="4"/>
        <v>0</v>
      </c>
      <c r="N41" s="41">
        <v>35780</v>
      </c>
      <c r="O41" s="42">
        <v>36130</v>
      </c>
    </row>
    <row r="42" spans="1:15">
      <c r="A42" s="293"/>
      <c r="B42" s="103" t="s">
        <v>314</v>
      </c>
      <c r="C42" s="135">
        <v>620</v>
      </c>
      <c r="D42" s="47" t="s">
        <v>285</v>
      </c>
      <c r="E42" s="105">
        <v>13090</v>
      </c>
      <c r="F42" s="72">
        <v>13090</v>
      </c>
      <c r="G42" s="73">
        <v>0</v>
      </c>
      <c r="H42" s="104"/>
      <c r="I42" s="66"/>
      <c r="J42" s="67"/>
      <c r="K42" s="105">
        <v>13090</v>
      </c>
      <c r="L42" s="66">
        <f t="shared" si="3"/>
        <v>13090</v>
      </c>
      <c r="M42" s="67">
        <f t="shared" si="4"/>
        <v>0</v>
      </c>
      <c r="N42" s="41">
        <v>13220</v>
      </c>
      <c r="O42" s="42">
        <v>13350</v>
      </c>
    </row>
    <row r="43" spans="1:15">
      <c r="A43" s="293"/>
      <c r="B43" s="103" t="s">
        <v>314</v>
      </c>
      <c r="C43" s="135">
        <v>630</v>
      </c>
      <c r="D43" s="47" t="s">
        <v>286</v>
      </c>
      <c r="E43" s="105">
        <v>16700</v>
      </c>
      <c r="F43" s="72">
        <v>18120</v>
      </c>
      <c r="G43" s="73">
        <v>1420</v>
      </c>
      <c r="H43" s="104"/>
      <c r="I43" s="66"/>
      <c r="J43" s="67"/>
      <c r="K43" s="105">
        <v>16700</v>
      </c>
      <c r="L43" s="66">
        <f t="shared" si="3"/>
        <v>18120</v>
      </c>
      <c r="M43" s="67">
        <f t="shared" si="4"/>
        <v>1420</v>
      </c>
      <c r="N43" s="41">
        <v>16820</v>
      </c>
      <c r="O43" s="42">
        <v>17000</v>
      </c>
    </row>
    <row r="44" spans="1:15">
      <c r="A44" s="293"/>
      <c r="B44" s="103" t="s">
        <v>314</v>
      </c>
      <c r="C44" s="135">
        <v>640</v>
      </c>
      <c r="D44" s="47" t="s">
        <v>287</v>
      </c>
      <c r="E44" s="104">
        <v>250</v>
      </c>
      <c r="F44" s="66">
        <v>350</v>
      </c>
      <c r="G44" s="67">
        <v>100</v>
      </c>
      <c r="H44" s="104"/>
      <c r="I44" s="66"/>
      <c r="J44" s="67"/>
      <c r="K44" s="104">
        <v>250</v>
      </c>
      <c r="L44" s="66">
        <f t="shared" si="3"/>
        <v>350</v>
      </c>
      <c r="M44" s="67">
        <f t="shared" si="4"/>
        <v>100</v>
      </c>
      <c r="N44" s="41">
        <v>300</v>
      </c>
      <c r="O44" s="42">
        <v>300</v>
      </c>
    </row>
    <row r="45" spans="1:15">
      <c r="A45" s="75" t="s">
        <v>315</v>
      </c>
      <c r="B45" s="664"/>
      <c r="C45" s="77">
        <v>2</v>
      </c>
      <c r="D45" s="206" t="s">
        <v>316</v>
      </c>
      <c r="E45" s="665">
        <f>SUM(E46:E49)</f>
        <v>44622</v>
      </c>
      <c r="F45" s="666">
        <f>SUM(F46:F49)</f>
        <v>44622</v>
      </c>
      <c r="G45" s="667">
        <f>SUM(G46:G49)</f>
        <v>0</v>
      </c>
      <c r="H45" s="102"/>
      <c r="I45" s="81"/>
      <c r="J45" s="82"/>
      <c r="K45" s="665">
        <f>SUM(K46:K49)</f>
        <v>44622</v>
      </c>
      <c r="L45" s="666">
        <f t="shared" si="3"/>
        <v>44622</v>
      </c>
      <c r="M45" s="667">
        <f t="shared" si="4"/>
        <v>0</v>
      </c>
      <c r="N45" s="668">
        <f>SUM(N46:N49)</f>
        <v>45063</v>
      </c>
      <c r="O45" s="669">
        <f>SUM(O46:O49)</f>
        <v>45384</v>
      </c>
    </row>
    <row r="46" spans="1:15">
      <c r="A46" s="293"/>
      <c r="B46" s="103" t="s">
        <v>317</v>
      </c>
      <c r="C46" s="135">
        <v>610</v>
      </c>
      <c r="D46" s="47" t="s">
        <v>284</v>
      </c>
      <c r="E46" s="104">
        <v>22230</v>
      </c>
      <c r="F46" s="66">
        <v>22230</v>
      </c>
      <c r="G46" s="67">
        <v>0</v>
      </c>
      <c r="H46" s="104"/>
      <c r="I46" s="66"/>
      <c r="J46" s="67"/>
      <c r="K46" s="104">
        <v>22230</v>
      </c>
      <c r="L46" s="66">
        <f t="shared" si="3"/>
        <v>22230</v>
      </c>
      <c r="M46" s="67">
        <f t="shared" si="4"/>
        <v>0</v>
      </c>
      <c r="N46" s="41">
        <v>22350</v>
      </c>
      <c r="O46" s="42">
        <v>22465</v>
      </c>
    </row>
    <row r="47" spans="1:15">
      <c r="A47" s="293"/>
      <c r="B47" s="103" t="s">
        <v>314</v>
      </c>
      <c r="C47" s="135">
        <v>620</v>
      </c>
      <c r="D47" s="47" t="s">
        <v>285</v>
      </c>
      <c r="E47" s="104">
        <v>8272</v>
      </c>
      <c r="F47" s="66">
        <v>8272</v>
      </c>
      <c r="G47" s="67">
        <v>0</v>
      </c>
      <c r="H47" s="104"/>
      <c r="I47" s="66"/>
      <c r="J47" s="67"/>
      <c r="K47" s="104">
        <v>8272</v>
      </c>
      <c r="L47" s="66">
        <f t="shared" si="3"/>
        <v>8272</v>
      </c>
      <c r="M47" s="67">
        <f t="shared" si="4"/>
        <v>0</v>
      </c>
      <c r="N47" s="41">
        <v>8318</v>
      </c>
      <c r="O47" s="42">
        <v>8359</v>
      </c>
    </row>
    <row r="48" spans="1:15">
      <c r="A48" s="293"/>
      <c r="B48" s="103" t="s">
        <v>317</v>
      </c>
      <c r="C48" s="135">
        <v>630</v>
      </c>
      <c r="D48" s="47" t="s">
        <v>286</v>
      </c>
      <c r="E48" s="104">
        <v>14050</v>
      </c>
      <c r="F48" s="66">
        <v>14000</v>
      </c>
      <c r="G48" s="67">
        <v>-50</v>
      </c>
      <c r="H48" s="104"/>
      <c r="I48" s="66"/>
      <c r="J48" s="67"/>
      <c r="K48" s="104">
        <v>14050</v>
      </c>
      <c r="L48" s="66">
        <f t="shared" si="3"/>
        <v>14000</v>
      </c>
      <c r="M48" s="67">
        <f t="shared" si="4"/>
        <v>-50</v>
      </c>
      <c r="N48" s="41">
        <v>14325</v>
      </c>
      <c r="O48" s="42">
        <v>14490</v>
      </c>
    </row>
    <row r="49" spans="1:15">
      <c r="A49" s="293"/>
      <c r="B49" s="103" t="s">
        <v>314</v>
      </c>
      <c r="C49" s="135">
        <v>640</v>
      </c>
      <c r="D49" s="47" t="s">
        <v>287</v>
      </c>
      <c r="E49" s="104">
        <v>70</v>
      </c>
      <c r="F49" s="66">
        <v>120</v>
      </c>
      <c r="G49" s="67">
        <v>50</v>
      </c>
      <c r="H49" s="104"/>
      <c r="I49" s="66"/>
      <c r="J49" s="67"/>
      <c r="K49" s="104">
        <v>70</v>
      </c>
      <c r="L49" s="66">
        <f t="shared" si="3"/>
        <v>120</v>
      </c>
      <c r="M49" s="67">
        <f t="shared" si="4"/>
        <v>50</v>
      </c>
      <c r="N49" s="41">
        <v>70</v>
      </c>
      <c r="O49" s="42">
        <v>70</v>
      </c>
    </row>
    <row r="50" spans="1:15">
      <c r="A50" s="56" t="s">
        <v>318</v>
      </c>
      <c r="B50" s="1015" t="s">
        <v>319</v>
      </c>
      <c r="C50" s="1018"/>
      <c r="D50" s="1019"/>
      <c r="E50" s="109">
        <f>SUM(E51:E55)</f>
        <v>24426</v>
      </c>
      <c r="F50" s="59">
        <f>SUM(F51:F55)</f>
        <v>24426</v>
      </c>
      <c r="G50" s="60">
        <f>SUM(G51:G55)</f>
        <v>0</v>
      </c>
      <c r="H50" s="109"/>
      <c r="I50" s="59"/>
      <c r="J50" s="60"/>
      <c r="K50" s="139">
        <f>SUM(K51:K55)</f>
        <v>24426</v>
      </c>
      <c r="L50" s="31">
        <f t="shared" si="3"/>
        <v>24426</v>
      </c>
      <c r="M50" s="32">
        <f t="shared" si="4"/>
        <v>0</v>
      </c>
      <c r="N50" s="54">
        <f>SUM(N51:N55)</f>
        <v>24450</v>
      </c>
      <c r="O50" s="55">
        <f>SUM(O51:O55)</f>
        <v>24460</v>
      </c>
    </row>
    <row r="51" spans="1:15">
      <c r="A51" s="670"/>
      <c r="B51" s="671" t="s">
        <v>320</v>
      </c>
      <c r="C51" s="135">
        <v>610</v>
      </c>
      <c r="D51" s="563" t="s">
        <v>284</v>
      </c>
      <c r="E51" s="564">
        <v>16726</v>
      </c>
      <c r="F51" s="565">
        <v>16726</v>
      </c>
      <c r="G51" s="566">
        <v>0</v>
      </c>
      <c r="H51" s="559"/>
      <c r="I51" s="560"/>
      <c r="J51" s="561"/>
      <c r="K51" s="672">
        <f>SUM(E51)</f>
        <v>16726</v>
      </c>
      <c r="L51" s="66">
        <f t="shared" si="3"/>
        <v>16726</v>
      </c>
      <c r="M51" s="67">
        <f t="shared" si="4"/>
        <v>0</v>
      </c>
      <c r="N51" s="41">
        <v>16726</v>
      </c>
      <c r="O51" s="42">
        <v>16726</v>
      </c>
    </row>
    <row r="52" spans="1:15">
      <c r="A52" s="670"/>
      <c r="B52" s="671" t="s">
        <v>320</v>
      </c>
      <c r="C52" s="135">
        <v>614</v>
      </c>
      <c r="D52" s="563" t="s">
        <v>321</v>
      </c>
      <c r="E52" s="564">
        <v>626</v>
      </c>
      <c r="F52" s="565">
        <v>626</v>
      </c>
      <c r="G52" s="566">
        <v>0</v>
      </c>
      <c r="H52" s="559"/>
      <c r="I52" s="560"/>
      <c r="J52" s="561"/>
      <c r="K52" s="672">
        <f>SUM(E52)</f>
        <v>626</v>
      </c>
      <c r="L52" s="66">
        <f t="shared" si="3"/>
        <v>626</v>
      </c>
      <c r="M52" s="67">
        <f t="shared" si="4"/>
        <v>0</v>
      </c>
      <c r="N52" s="41">
        <v>626</v>
      </c>
      <c r="O52" s="42">
        <v>626</v>
      </c>
    </row>
    <row r="53" spans="1:15">
      <c r="A53" s="670"/>
      <c r="B53" s="671" t="s">
        <v>320</v>
      </c>
      <c r="C53" s="135">
        <v>620</v>
      </c>
      <c r="D53" s="563" t="s">
        <v>285</v>
      </c>
      <c r="E53" s="564">
        <v>6066</v>
      </c>
      <c r="F53" s="565">
        <v>6066</v>
      </c>
      <c r="G53" s="566">
        <v>0</v>
      </c>
      <c r="H53" s="559"/>
      <c r="I53" s="560"/>
      <c r="J53" s="561"/>
      <c r="K53" s="672">
        <f>SUM(E53)</f>
        <v>6066</v>
      </c>
      <c r="L53" s="66">
        <f t="shared" si="3"/>
        <v>6066</v>
      </c>
      <c r="M53" s="67">
        <f t="shared" si="4"/>
        <v>0</v>
      </c>
      <c r="N53" s="41">
        <v>6060</v>
      </c>
      <c r="O53" s="42">
        <v>6060</v>
      </c>
    </row>
    <row r="54" spans="1:15">
      <c r="A54" s="670"/>
      <c r="B54" s="671" t="s">
        <v>320</v>
      </c>
      <c r="C54" s="135">
        <v>630</v>
      </c>
      <c r="D54" s="45" t="s">
        <v>322</v>
      </c>
      <c r="E54" s="564">
        <v>757</v>
      </c>
      <c r="F54" s="565">
        <v>757</v>
      </c>
      <c r="G54" s="566">
        <v>0</v>
      </c>
      <c r="H54" s="559"/>
      <c r="I54" s="560"/>
      <c r="J54" s="561"/>
      <c r="K54" s="672">
        <f>SUM(E54)</f>
        <v>757</v>
      </c>
      <c r="L54" s="66">
        <f t="shared" si="3"/>
        <v>757</v>
      </c>
      <c r="M54" s="67">
        <f t="shared" si="4"/>
        <v>0</v>
      </c>
      <c r="N54" s="41">
        <v>757</v>
      </c>
      <c r="O54" s="42">
        <v>757</v>
      </c>
    </row>
    <row r="55" spans="1:15">
      <c r="A55" s="670"/>
      <c r="B55" s="671" t="s">
        <v>320</v>
      </c>
      <c r="C55" s="135">
        <v>630</v>
      </c>
      <c r="D55" s="563" t="s">
        <v>286</v>
      </c>
      <c r="E55" s="564">
        <v>251</v>
      </c>
      <c r="F55" s="565">
        <v>251</v>
      </c>
      <c r="G55" s="566">
        <v>0</v>
      </c>
      <c r="H55" s="559"/>
      <c r="I55" s="560"/>
      <c r="J55" s="561"/>
      <c r="K55" s="672">
        <f>SUM(E55)</f>
        <v>251</v>
      </c>
      <c r="L55" s="66">
        <f t="shared" si="3"/>
        <v>251</v>
      </c>
      <c r="M55" s="67">
        <f t="shared" si="4"/>
        <v>0</v>
      </c>
      <c r="N55" s="41">
        <v>281</v>
      </c>
      <c r="O55" s="42">
        <v>291</v>
      </c>
    </row>
    <row r="56" spans="1:15">
      <c r="A56" s="56" t="s">
        <v>323</v>
      </c>
      <c r="B56" s="1015" t="s">
        <v>324</v>
      </c>
      <c r="C56" s="1018"/>
      <c r="D56" s="1019"/>
      <c r="E56" s="109">
        <v>5000</v>
      </c>
      <c r="F56" s="59">
        <f>SUM(F57)</f>
        <v>5000</v>
      </c>
      <c r="G56" s="60">
        <f>SUM(G57)</f>
        <v>0</v>
      </c>
      <c r="H56" s="109"/>
      <c r="I56" s="59"/>
      <c r="J56" s="60"/>
      <c r="K56" s="139">
        <v>5000</v>
      </c>
      <c r="L56" s="31">
        <f t="shared" si="3"/>
        <v>5000</v>
      </c>
      <c r="M56" s="32">
        <f t="shared" si="4"/>
        <v>0</v>
      </c>
      <c r="N56" s="54">
        <f>SUM(N57)</f>
        <v>5000</v>
      </c>
      <c r="O56" s="55">
        <f>SUM(O57)</f>
        <v>5000</v>
      </c>
    </row>
    <row r="57" spans="1:15" ht="29.45" customHeight="1">
      <c r="A57" s="154"/>
      <c r="B57" s="673" t="s">
        <v>325</v>
      </c>
      <c r="C57" s="164">
        <v>640</v>
      </c>
      <c r="D57" s="38" t="s">
        <v>326</v>
      </c>
      <c r="E57" s="559">
        <v>5000</v>
      </c>
      <c r="F57" s="560">
        <v>5000</v>
      </c>
      <c r="G57" s="561">
        <v>0</v>
      </c>
      <c r="H57" s="159"/>
      <c r="I57" s="160"/>
      <c r="J57" s="289"/>
      <c r="K57" s="674">
        <v>5000</v>
      </c>
      <c r="L57" s="66">
        <f t="shared" si="3"/>
        <v>5000</v>
      </c>
      <c r="M57" s="67">
        <f t="shared" si="4"/>
        <v>0</v>
      </c>
      <c r="N57" s="41">
        <v>5000</v>
      </c>
      <c r="O57" s="42">
        <v>5000</v>
      </c>
    </row>
    <row r="58" spans="1:15">
      <c r="A58" s="56" t="s">
        <v>327</v>
      </c>
      <c r="B58" s="1012" t="s">
        <v>328</v>
      </c>
      <c r="C58" s="1013"/>
      <c r="D58" s="1014"/>
      <c r="E58" s="109">
        <f>SUM(E59:E61)</f>
        <v>11952</v>
      </c>
      <c r="F58" s="59">
        <f>SUM(F59:F61)</f>
        <v>11952</v>
      </c>
      <c r="G58" s="60">
        <f>SUM(G59:G61)</f>
        <v>0</v>
      </c>
      <c r="H58" s="109">
        <f>SUM(H59:H61)</f>
        <v>0</v>
      </c>
      <c r="I58" s="59"/>
      <c r="J58" s="60"/>
      <c r="K58" s="139">
        <f>SUM(K59:K61)</f>
        <v>11952</v>
      </c>
      <c r="L58" s="31">
        <f t="shared" si="3"/>
        <v>11952</v>
      </c>
      <c r="M58" s="32">
        <f t="shared" si="4"/>
        <v>0</v>
      </c>
      <c r="N58" s="54">
        <f>SUM(N59:N61)</f>
        <v>11952</v>
      </c>
      <c r="O58" s="55">
        <f>SUM(O59:O61)</f>
        <v>11952</v>
      </c>
    </row>
    <row r="59" spans="1:15">
      <c r="A59" s="670"/>
      <c r="B59" s="671" t="s">
        <v>23</v>
      </c>
      <c r="C59" s="135">
        <v>610</v>
      </c>
      <c r="D59" s="563" t="s">
        <v>284</v>
      </c>
      <c r="E59" s="559">
        <v>8348</v>
      </c>
      <c r="F59" s="560">
        <v>8348</v>
      </c>
      <c r="G59" s="561">
        <v>0</v>
      </c>
      <c r="H59" s="559"/>
      <c r="I59" s="560"/>
      <c r="J59" s="561"/>
      <c r="K59" s="675">
        <f>SUM(E59)</f>
        <v>8348</v>
      </c>
      <c r="L59" s="66">
        <f t="shared" si="3"/>
        <v>8348</v>
      </c>
      <c r="M59" s="67">
        <f t="shared" si="4"/>
        <v>0</v>
      </c>
      <c r="N59" s="41">
        <v>8348</v>
      </c>
      <c r="O59" s="42">
        <v>8348</v>
      </c>
    </row>
    <row r="60" spans="1:15">
      <c r="A60" s="670"/>
      <c r="B60" s="671" t="s">
        <v>34</v>
      </c>
      <c r="C60" s="135">
        <v>620</v>
      </c>
      <c r="D60" s="563" t="s">
        <v>285</v>
      </c>
      <c r="E60" s="559">
        <v>2998</v>
      </c>
      <c r="F60" s="560">
        <v>2998</v>
      </c>
      <c r="G60" s="561">
        <v>0</v>
      </c>
      <c r="H60" s="559"/>
      <c r="I60" s="560"/>
      <c r="J60" s="561"/>
      <c r="K60" s="675">
        <f>SUM(E60)</f>
        <v>2998</v>
      </c>
      <c r="L60" s="66">
        <f t="shared" si="3"/>
        <v>2998</v>
      </c>
      <c r="M60" s="67">
        <f t="shared" si="4"/>
        <v>0</v>
      </c>
      <c r="N60" s="41">
        <v>2998</v>
      </c>
      <c r="O60" s="42">
        <v>2998</v>
      </c>
    </row>
    <row r="61" spans="1:15" ht="15.75" thickBot="1">
      <c r="A61" s="676"/>
      <c r="B61" s="677" t="s">
        <v>23</v>
      </c>
      <c r="C61" s="87">
        <v>630</v>
      </c>
      <c r="D61" s="678" t="s">
        <v>322</v>
      </c>
      <c r="E61" s="406">
        <v>606</v>
      </c>
      <c r="F61" s="407">
        <v>606</v>
      </c>
      <c r="G61" s="408">
        <v>0</v>
      </c>
      <c r="H61" s="406"/>
      <c r="I61" s="407"/>
      <c r="J61" s="408"/>
      <c r="K61" s="679">
        <f>SUM(E61)</f>
        <v>606</v>
      </c>
      <c r="L61" s="113">
        <f t="shared" si="3"/>
        <v>606</v>
      </c>
      <c r="M61" s="115">
        <f t="shared" si="4"/>
        <v>0</v>
      </c>
      <c r="N61" s="90">
        <v>606</v>
      </c>
      <c r="O61" s="91">
        <v>606</v>
      </c>
    </row>
    <row r="62" spans="1:15" ht="15.75">
      <c r="D62" s="680" t="s">
        <v>329</v>
      </c>
    </row>
    <row r="63" spans="1:15">
      <c r="D63" t="s">
        <v>330</v>
      </c>
      <c r="E63" s="681">
        <v>5000</v>
      </c>
      <c r="F63" s="682" t="s">
        <v>331</v>
      </c>
      <c r="G63" s="683">
        <v>287573</v>
      </c>
    </row>
    <row r="64" spans="1:15">
      <c r="D64" t="s">
        <v>332</v>
      </c>
      <c r="E64" s="681">
        <v>11952</v>
      </c>
      <c r="F64" s="682" t="s">
        <v>333</v>
      </c>
      <c r="G64" s="689">
        <f>SUM(F16)</f>
        <v>871916</v>
      </c>
    </row>
    <row r="65" spans="4:8">
      <c r="D65" t="s">
        <v>334</v>
      </c>
      <c r="E65" s="681">
        <v>24426</v>
      </c>
      <c r="F65" s="682" t="s">
        <v>335</v>
      </c>
      <c r="G65" s="683">
        <v>273750</v>
      </c>
    </row>
    <row r="66" spans="4:8">
      <c r="D66" t="s">
        <v>336</v>
      </c>
      <c r="E66" s="681">
        <v>33000</v>
      </c>
      <c r="F66" s="682" t="s">
        <v>337</v>
      </c>
      <c r="G66" s="683">
        <v>229545</v>
      </c>
    </row>
    <row r="67" spans="4:8">
      <c r="D67" t="s">
        <v>338</v>
      </c>
      <c r="E67" s="681">
        <f>SUM(G71)</f>
        <v>1815514</v>
      </c>
      <c r="F67" s="682" t="s">
        <v>339</v>
      </c>
      <c r="G67" s="683">
        <v>38418</v>
      </c>
      <c r="H67" t="s">
        <v>340</v>
      </c>
    </row>
    <row r="68" spans="4:8" ht="15.75">
      <c r="D68" s="684" t="s">
        <v>341</v>
      </c>
      <c r="E68" s="685">
        <f>SUM(E63:E67)</f>
        <v>1889892</v>
      </c>
      <c r="F68" s="686" t="s">
        <v>342</v>
      </c>
      <c r="G68" s="683">
        <v>44622</v>
      </c>
      <c r="H68">
        <v>54322.38</v>
      </c>
    </row>
    <row r="69" spans="4:8">
      <c r="F69" s="686" t="s">
        <v>343</v>
      </c>
      <c r="G69" s="683">
        <v>66990</v>
      </c>
      <c r="H69">
        <v>1068425.17</v>
      </c>
    </row>
    <row r="70" spans="4:8">
      <c r="F70" s="686" t="s">
        <v>344</v>
      </c>
      <c r="G70" s="683">
        <v>2700</v>
      </c>
      <c r="H70">
        <f>SUM(H68:H69)</f>
        <v>1122747.5499999998</v>
      </c>
    </row>
    <row r="71" spans="4:8">
      <c r="F71" s="687" t="s">
        <v>345</v>
      </c>
      <c r="G71" s="688">
        <f>SUM(G63:G70)</f>
        <v>1815514</v>
      </c>
      <c r="H71" t="s">
        <v>25</v>
      </c>
    </row>
  </sheetData>
  <mergeCells count="26">
    <mergeCell ref="B56:D56"/>
    <mergeCell ref="B58:D58"/>
    <mergeCell ref="E8:G8"/>
    <mergeCell ref="H8:J8"/>
    <mergeCell ref="K8:M8"/>
    <mergeCell ref="B16:D16"/>
    <mergeCell ref="B39:D39"/>
    <mergeCell ref="B50:D50"/>
    <mergeCell ref="B23:D23"/>
    <mergeCell ref="B34:D34"/>
    <mergeCell ref="A3:M3"/>
    <mergeCell ref="E4:J4"/>
    <mergeCell ref="K4:M5"/>
    <mergeCell ref="I6:I7"/>
    <mergeCell ref="J6:J7"/>
    <mergeCell ref="K6:K7"/>
    <mergeCell ref="L6:L7"/>
    <mergeCell ref="M6:M7"/>
    <mergeCell ref="E6:E7"/>
    <mergeCell ref="F6:F7"/>
    <mergeCell ref="G6:G7"/>
    <mergeCell ref="H6:H7"/>
    <mergeCell ref="N4:N5"/>
    <mergeCell ref="O4:O5"/>
    <mergeCell ref="E5:G5"/>
    <mergeCell ref="H5:J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D18" sqref="D18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9" width="12.7109375" customWidth="1"/>
    <col min="10" max="10" width="11.42578125" customWidth="1"/>
    <col min="11" max="13" width="12.7109375" customWidth="1"/>
    <col min="14" max="14" width="14.7109375" hidden="1" customWidth="1"/>
    <col min="15" max="15" width="13.85546875" hidden="1" customWidth="1"/>
  </cols>
  <sheetData>
    <row r="1" spans="1:15" ht="18.75">
      <c r="A1" s="1" t="s">
        <v>559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5" ht="15.75" thickBot="1">
      <c r="A2" s="4"/>
      <c r="E2" s="3"/>
      <c r="F2" s="3"/>
      <c r="G2" s="3"/>
      <c r="H2" s="3"/>
      <c r="I2" s="3"/>
      <c r="J2" s="3"/>
      <c r="K2" s="5"/>
      <c r="L2" s="5"/>
      <c r="M2" s="5"/>
      <c r="N2" s="6">
        <f>SUM(N11,N13,N16:N25,N27:N34)</f>
        <v>106400</v>
      </c>
      <c r="O2" s="6">
        <f>SUM(O11,O13,O16:O25,O27:O34)</f>
        <v>109980</v>
      </c>
    </row>
    <row r="3" spans="1:15" ht="24.75" thickTop="1" thickBot="1">
      <c r="A3" s="936" t="s">
        <v>0</v>
      </c>
      <c r="B3" s="937"/>
      <c r="C3" s="937"/>
      <c r="D3" s="937"/>
      <c r="E3" s="937"/>
      <c r="F3" s="937"/>
      <c r="G3" s="937"/>
      <c r="H3" s="938"/>
      <c r="I3" s="938"/>
      <c r="J3" s="938"/>
      <c r="K3" s="938"/>
      <c r="L3" s="939"/>
      <c r="M3" s="940"/>
      <c r="N3" s="269"/>
      <c r="O3" s="8"/>
    </row>
    <row r="4" spans="1:15" ht="18" customHeight="1" thickTop="1">
      <c r="A4" s="9"/>
      <c r="B4" s="10"/>
      <c r="C4" s="11"/>
      <c r="D4" s="12"/>
      <c r="E4" s="941" t="s">
        <v>1</v>
      </c>
      <c r="F4" s="942"/>
      <c r="G4" s="942"/>
      <c r="H4" s="943"/>
      <c r="I4" s="944"/>
      <c r="J4" s="944"/>
      <c r="K4" s="945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3" t="s">
        <v>5</v>
      </c>
      <c r="B5" s="14" t="s">
        <v>6</v>
      </c>
      <c r="C5" s="15"/>
      <c r="D5" s="16"/>
      <c r="E5" s="927" t="s">
        <v>7</v>
      </c>
      <c r="F5" s="928"/>
      <c r="G5" s="929"/>
      <c r="H5" s="930" t="s">
        <v>8</v>
      </c>
      <c r="I5" s="931"/>
      <c r="J5" s="931"/>
      <c r="K5" s="948"/>
      <c r="L5" s="949"/>
      <c r="M5" s="950"/>
      <c r="N5" s="924"/>
      <c r="O5" s="926"/>
    </row>
    <row r="6" spans="1:15" ht="15" customHeight="1">
      <c r="A6" s="17" t="s">
        <v>9</v>
      </c>
      <c r="B6" s="18" t="s">
        <v>10</v>
      </c>
      <c r="C6" s="11"/>
      <c r="D6" s="19" t="s">
        <v>11</v>
      </c>
      <c r="E6" s="934" t="s">
        <v>12</v>
      </c>
      <c r="F6" s="951" t="s">
        <v>13</v>
      </c>
      <c r="G6" s="932" t="s">
        <v>14</v>
      </c>
      <c r="H6" s="934" t="s">
        <v>12</v>
      </c>
      <c r="I6" s="951" t="s">
        <v>13</v>
      </c>
      <c r="J6" s="953" t="s">
        <v>14</v>
      </c>
      <c r="K6" s="934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7" t="s">
        <v>17</v>
      </c>
      <c r="B7" s="18" t="s">
        <v>18</v>
      </c>
      <c r="C7" s="11"/>
      <c r="D7" s="19"/>
      <c r="E7" s="935"/>
      <c r="F7" s="952"/>
      <c r="G7" s="933"/>
      <c r="H7" s="935"/>
      <c r="I7" s="952"/>
      <c r="J7" s="954"/>
      <c r="K7" s="935"/>
      <c r="L7" s="952"/>
      <c r="M7" s="933"/>
      <c r="N7" s="117" t="s">
        <v>19</v>
      </c>
      <c r="O7" s="21" t="s">
        <v>19</v>
      </c>
    </row>
    <row r="8" spans="1:15" ht="15.75" thickBot="1">
      <c r="A8" s="22"/>
      <c r="B8" s="23" t="s">
        <v>20</v>
      </c>
      <c r="C8" s="24"/>
      <c r="D8" s="25"/>
      <c r="E8" s="957" t="s">
        <v>21</v>
      </c>
      <c r="F8" s="958"/>
      <c r="G8" s="959"/>
      <c r="H8" s="957" t="s">
        <v>21</v>
      </c>
      <c r="I8" s="958"/>
      <c r="J8" s="958"/>
      <c r="K8" s="957" t="s">
        <v>21</v>
      </c>
      <c r="L8" s="960"/>
      <c r="M8" s="961"/>
      <c r="N8" s="118" t="s">
        <v>22</v>
      </c>
      <c r="O8" s="26" t="s">
        <v>22</v>
      </c>
    </row>
    <row r="9" spans="1:15" ht="16.5" thickTop="1">
      <c r="A9" s="1020" t="s">
        <v>346</v>
      </c>
      <c r="B9" s="1004"/>
      <c r="C9" s="1021"/>
      <c r="D9" s="1022"/>
      <c r="E9" s="690">
        <f t="shared" ref="E9:K9" si="0">SUM(E10,E12,E14,E34)</f>
        <v>130255</v>
      </c>
      <c r="F9" s="691">
        <f t="shared" si="0"/>
        <v>106750</v>
      </c>
      <c r="G9" s="692">
        <f t="shared" si="0"/>
        <v>-23505</v>
      </c>
      <c r="H9" s="693">
        <f t="shared" si="0"/>
        <v>40000</v>
      </c>
      <c r="I9" s="691">
        <f t="shared" si="0"/>
        <v>40000</v>
      </c>
      <c r="J9" s="692">
        <f t="shared" si="0"/>
        <v>0</v>
      </c>
      <c r="K9" s="690">
        <f t="shared" si="0"/>
        <v>170255</v>
      </c>
      <c r="L9" s="691">
        <f t="shared" ref="L9:M16" si="1">SUM(F9,I9)</f>
        <v>146750</v>
      </c>
      <c r="M9" s="692">
        <f t="shared" si="1"/>
        <v>-23505</v>
      </c>
      <c r="N9" s="694">
        <f>SUM(N10,N12,N14,N34)</f>
        <v>106400</v>
      </c>
      <c r="O9" s="695">
        <f>SUM(O10,O12,O14,O34)</f>
        <v>109980</v>
      </c>
    </row>
    <row r="10" spans="1:15">
      <c r="A10" s="281" t="s">
        <v>347</v>
      </c>
      <c r="B10" s="1023" t="s">
        <v>348</v>
      </c>
      <c r="C10" s="1024"/>
      <c r="D10" s="1025"/>
      <c r="E10" s="600">
        <f>SUM(E11)</f>
        <v>41825</v>
      </c>
      <c r="F10" s="601">
        <f>SUM(F11)</f>
        <v>41825</v>
      </c>
      <c r="G10" s="602">
        <f>SUM(G11)</f>
        <v>0</v>
      </c>
      <c r="H10" s="696">
        <v>0</v>
      </c>
      <c r="I10" s="601"/>
      <c r="J10" s="696"/>
      <c r="K10" s="600">
        <f>SUM(K11)</f>
        <v>41825</v>
      </c>
      <c r="L10" s="601">
        <f t="shared" si="1"/>
        <v>41825</v>
      </c>
      <c r="M10" s="602">
        <f t="shared" si="1"/>
        <v>0</v>
      </c>
      <c r="N10" s="54">
        <f>SUM(N11)</f>
        <v>44149</v>
      </c>
      <c r="O10" s="55">
        <f>SUM(O11)</f>
        <v>46473</v>
      </c>
    </row>
    <row r="11" spans="1:15">
      <c r="A11" s="697"/>
      <c r="B11" s="698" t="s">
        <v>349</v>
      </c>
      <c r="C11" s="562">
        <v>641001</v>
      </c>
      <c r="D11" s="563" t="s">
        <v>350</v>
      </c>
      <c r="E11" s="559">
        <v>41825</v>
      </c>
      <c r="F11" s="560">
        <v>41825</v>
      </c>
      <c r="G11" s="561">
        <v>0</v>
      </c>
      <c r="H11" s="699"/>
      <c r="I11" s="560"/>
      <c r="J11" s="699"/>
      <c r="K11" s="559">
        <v>41825</v>
      </c>
      <c r="L11" s="560">
        <f t="shared" si="1"/>
        <v>41825</v>
      </c>
      <c r="M11" s="561">
        <f t="shared" si="1"/>
        <v>0</v>
      </c>
      <c r="N11" s="41">
        <v>44149</v>
      </c>
      <c r="O11" s="42">
        <v>46473</v>
      </c>
    </row>
    <row r="12" spans="1:15">
      <c r="A12" s="700" t="s">
        <v>351</v>
      </c>
      <c r="B12" s="1026" t="s">
        <v>352</v>
      </c>
      <c r="C12" s="1016"/>
      <c r="D12" s="1017"/>
      <c r="E12" s="600">
        <f>SUM(E13)</f>
        <v>17925</v>
      </c>
      <c r="F12" s="601">
        <f>SUM(F13)</f>
        <v>17925</v>
      </c>
      <c r="G12" s="602">
        <f>SUM(G13)</f>
        <v>0</v>
      </c>
      <c r="H12" s="696">
        <v>0</v>
      </c>
      <c r="I12" s="601"/>
      <c r="J12" s="696"/>
      <c r="K12" s="600">
        <f>SUM(K13)</f>
        <v>17925</v>
      </c>
      <c r="L12" s="601">
        <f t="shared" si="1"/>
        <v>17925</v>
      </c>
      <c r="M12" s="602">
        <f t="shared" si="1"/>
        <v>0</v>
      </c>
      <c r="N12" s="54">
        <f>SUM(N13)</f>
        <v>18921</v>
      </c>
      <c r="O12" s="55">
        <f>SUM(O13)</f>
        <v>19917</v>
      </c>
    </row>
    <row r="13" spans="1:15" ht="28.15" customHeight="1">
      <c r="A13" s="571"/>
      <c r="B13" s="701" t="s">
        <v>353</v>
      </c>
      <c r="C13" s="135">
        <v>641001</v>
      </c>
      <c r="D13" s="46" t="s">
        <v>354</v>
      </c>
      <c r="E13" s="559">
        <v>17925</v>
      </c>
      <c r="F13" s="560">
        <v>17925</v>
      </c>
      <c r="G13" s="561">
        <v>0</v>
      </c>
      <c r="H13" s="699"/>
      <c r="I13" s="560"/>
      <c r="J13" s="699"/>
      <c r="K13" s="559">
        <v>17925</v>
      </c>
      <c r="L13" s="560">
        <f t="shared" si="1"/>
        <v>17925</v>
      </c>
      <c r="M13" s="561">
        <f t="shared" si="1"/>
        <v>0</v>
      </c>
      <c r="N13" s="41">
        <v>18921</v>
      </c>
      <c r="O13" s="42">
        <v>19917</v>
      </c>
    </row>
    <row r="14" spans="1:15">
      <c r="A14" s="662" t="s">
        <v>355</v>
      </c>
      <c r="B14" s="1009" t="s">
        <v>356</v>
      </c>
      <c r="C14" s="1010"/>
      <c r="D14" s="1011"/>
      <c r="E14" s="600">
        <f t="shared" ref="E14:K14" si="2">SUM(E15,E26)</f>
        <v>64975</v>
      </c>
      <c r="F14" s="601">
        <f t="shared" si="2"/>
        <v>41470</v>
      </c>
      <c r="G14" s="602">
        <f t="shared" si="2"/>
        <v>-23505</v>
      </c>
      <c r="H14" s="696">
        <f t="shared" si="2"/>
        <v>40000</v>
      </c>
      <c r="I14" s="601">
        <f t="shared" si="2"/>
        <v>40000</v>
      </c>
      <c r="J14" s="696">
        <f t="shared" si="2"/>
        <v>0</v>
      </c>
      <c r="K14" s="600">
        <f t="shared" si="2"/>
        <v>104975</v>
      </c>
      <c r="L14" s="601">
        <f t="shared" si="1"/>
        <v>81470</v>
      </c>
      <c r="M14" s="602">
        <f t="shared" si="1"/>
        <v>-23505</v>
      </c>
      <c r="N14" s="54">
        <f>SUM(N15,N26)</f>
        <v>37830</v>
      </c>
      <c r="O14" s="55">
        <f>SUM(O15,O26)</f>
        <v>38090</v>
      </c>
    </row>
    <row r="15" spans="1:15">
      <c r="A15" s="702" t="s">
        <v>357</v>
      </c>
      <c r="B15" s="703"/>
      <c r="C15" s="77">
        <v>1</v>
      </c>
      <c r="D15" s="78" t="s">
        <v>358</v>
      </c>
      <c r="E15" s="704">
        <f>SUM(E16:E25)</f>
        <v>58384</v>
      </c>
      <c r="F15" s="705">
        <f>SUM(F16:F25)</f>
        <v>34879</v>
      </c>
      <c r="G15" s="706">
        <f>SUM(G16:G25)</f>
        <v>-23505</v>
      </c>
      <c r="H15" s="707"/>
      <c r="I15" s="705"/>
      <c r="J15" s="707"/>
      <c r="K15" s="704">
        <f>SUM(K16:K25)</f>
        <v>58384</v>
      </c>
      <c r="L15" s="705">
        <f t="shared" si="1"/>
        <v>34879</v>
      </c>
      <c r="M15" s="706">
        <f t="shared" si="1"/>
        <v>-23505</v>
      </c>
      <c r="N15" s="83">
        <f>SUM(N16:N25)</f>
        <v>21220</v>
      </c>
      <c r="O15" s="84">
        <f>SUM(O16:O25)</f>
        <v>21320</v>
      </c>
    </row>
    <row r="16" spans="1:15" ht="46.9" customHeight="1">
      <c r="A16" s="670"/>
      <c r="B16" s="701" t="s">
        <v>349</v>
      </c>
      <c r="C16" s="128" t="s">
        <v>359</v>
      </c>
      <c r="D16" s="46" t="s">
        <v>360</v>
      </c>
      <c r="E16" s="594">
        <v>4000</v>
      </c>
      <c r="F16" s="598">
        <v>4000</v>
      </c>
      <c r="G16" s="599">
        <v>0</v>
      </c>
      <c r="H16" s="708"/>
      <c r="I16" s="560"/>
      <c r="J16" s="699"/>
      <c r="K16" s="594">
        <v>4000</v>
      </c>
      <c r="L16" s="560">
        <f t="shared" si="1"/>
        <v>4000</v>
      </c>
      <c r="M16" s="561">
        <f t="shared" si="1"/>
        <v>0</v>
      </c>
      <c r="N16" s="41">
        <v>4050</v>
      </c>
      <c r="O16" s="42">
        <v>4060</v>
      </c>
    </row>
    <row r="17" spans="1:15" ht="19.149999999999999" customHeight="1">
      <c r="A17" s="670"/>
      <c r="B17" s="709" t="s">
        <v>349</v>
      </c>
      <c r="C17" s="710">
        <v>634004</v>
      </c>
      <c r="D17" s="64" t="s">
        <v>361</v>
      </c>
      <c r="E17" s="573"/>
      <c r="F17" s="574">
        <v>0</v>
      </c>
      <c r="G17" s="575">
        <v>0</v>
      </c>
      <c r="H17" s="699"/>
      <c r="I17" s="560"/>
      <c r="J17" s="699"/>
      <c r="K17" s="573">
        <v>0</v>
      </c>
      <c r="L17" s="711">
        <f>SUM(F17)</f>
        <v>0</v>
      </c>
      <c r="M17" s="712">
        <f>SUM(G17)</f>
        <v>0</v>
      </c>
      <c r="N17" s="41"/>
      <c r="O17" s="42"/>
    </row>
    <row r="18" spans="1:15" ht="30.6" customHeight="1">
      <c r="A18" s="670"/>
      <c r="B18" s="709" t="s">
        <v>362</v>
      </c>
      <c r="C18" s="713" t="s">
        <v>363</v>
      </c>
      <c r="D18" s="64" t="s">
        <v>364</v>
      </c>
      <c r="E18" s="573">
        <v>5200</v>
      </c>
      <c r="F18" s="574">
        <v>5200</v>
      </c>
      <c r="G18" s="575">
        <v>0</v>
      </c>
      <c r="H18" s="699"/>
      <c r="I18" s="560"/>
      <c r="J18" s="699"/>
      <c r="K18" s="573">
        <v>5200</v>
      </c>
      <c r="L18" s="711">
        <f t="shared" ref="L18:M24" si="3">SUM(F18,I18)</f>
        <v>5200</v>
      </c>
      <c r="M18" s="712">
        <f t="shared" si="3"/>
        <v>0</v>
      </c>
      <c r="N18" s="41">
        <v>5200</v>
      </c>
      <c r="O18" s="42">
        <v>5200</v>
      </c>
    </row>
    <row r="19" spans="1:15" ht="41.45" customHeight="1">
      <c r="A19" s="670"/>
      <c r="B19" s="709" t="s">
        <v>349</v>
      </c>
      <c r="C19" s="710" t="s">
        <v>365</v>
      </c>
      <c r="D19" s="64" t="s">
        <v>366</v>
      </c>
      <c r="E19" s="573">
        <v>8520</v>
      </c>
      <c r="F19" s="574">
        <v>8520</v>
      </c>
      <c r="G19" s="575">
        <v>0</v>
      </c>
      <c r="H19" s="699"/>
      <c r="I19" s="560"/>
      <c r="J19" s="699"/>
      <c r="K19" s="573">
        <v>8520</v>
      </c>
      <c r="L19" s="711">
        <f t="shared" si="3"/>
        <v>8520</v>
      </c>
      <c r="M19" s="712">
        <f t="shared" si="3"/>
        <v>0</v>
      </c>
      <c r="N19" s="41">
        <v>8600</v>
      </c>
      <c r="O19" s="42">
        <v>8650</v>
      </c>
    </row>
    <row r="20" spans="1:15" ht="29.25" customHeight="1">
      <c r="A20" s="670"/>
      <c r="B20" s="709" t="s">
        <v>349</v>
      </c>
      <c r="C20" s="150">
        <v>637012</v>
      </c>
      <c r="D20" s="64" t="s">
        <v>367</v>
      </c>
      <c r="E20" s="573">
        <v>500</v>
      </c>
      <c r="F20" s="574">
        <v>500</v>
      </c>
      <c r="G20" s="575">
        <v>0</v>
      </c>
      <c r="H20" s="699"/>
      <c r="I20" s="560"/>
      <c r="J20" s="699"/>
      <c r="K20" s="573">
        <v>500</v>
      </c>
      <c r="L20" s="711">
        <f t="shared" si="3"/>
        <v>500</v>
      </c>
      <c r="M20" s="712">
        <f t="shared" si="3"/>
        <v>0</v>
      </c>
      <c r="N20" s="41">
        <v>500</v>
      </c>
      <c r="O20" s="42">
        <v>500</v>
      </c>
    </row>
    <row r="21" spans="1:15" ht="42" customHeight="1">
      <c r="A21" s="670"/>
      <c r="B21" s="701" t="s">
        <v>349</v>
      </c>
      <c r="C21" s="714" t="s">
        <v>368</v>
      </c>
      <c r="D21" s="46" t="s">
        <v>369</v>
      </c>
      <c r="E21" s="594">
        <v>2500</v>
      </c>
      <c r="F21" s="598">
        <v>2500</v>
      </c>
      <c r="G21" s="599">
        <v>0</v>
      </c>
      <c r="H21" s="708"/>
      <c r="I21" s="560"/>
      <c r="J21" s="699"/>
      <c r="K21" s="594">
        <v>2500</v>
      </c>
      <c r="L21" s="560">
        <f t="shared" si="3"/>
        <v>2500</v>
      </c>
      <c r="M21" s="561">
        <f t="shared" si="3"/>
        <v>0</v>
      </c>
      <c r="N21" s="41">
        <v>2500</v>
      </c>
      <c r="O21" s="42">
        <v>2500</v>
      </c>
    </row>
    <row r="22" spans="1:15" ht="29.25" customHeight="1">
      <c r="A22" s="670"/>
      <c r="B22" s="701" t="s">
        <v>349</v>
      </c>
      <c r="C22" s="135">
        <v>641001</v>
      </c>
      <c r="D22" s="46" t="s">
        <v>370</v>
      </c>
      <c r="E22" s="594">
        <v>300</v>
      </c>
      <c r="F22" s="598">
        <v>300</v>
      </c>
      <c r="G22" s="599">
        <v>0</v>
      </c>
      <c r="H22" s="699"/>
      <c r="I22" s="560"/>
      <c r="J22" s="699"/>
      <c r="K22" s="594">
        <f>SUM(E22)</f>
        <v>300</v>
      </c>
      <c r="L22" s="560">
        <f t="shared" si="3"/>
        <v>300</v>
      </c>
      <c r="M22" s="561">
        <f t="shared" si="3"/>
        <v>0</v>
      </c>
      <c r="N22" s="41">
        <v>370</v>
      </c>
      <c r="O22" s="42">
        <v>410</v>
      </c>
    </row>
    <row r="23" spans="1:15" ht="39.75" customHeight="1">
      <c r="A23" s="670"/>
      <c r="B23" s="701" t="s">
        <v>349</v>
      </c>
      <c r="C23" s="128" t="s">
        <v>371</v>
      </c>
      <c r="D23" s="46" t="s">
        <v>372</v>
      </c>
      <c r="E23" s="594">
        <v>13859</v>
      </c>
      <c r="F23" s="598">
        <v>13859</v>
      </c>
      <c r="G23" s="599">
        <v>0</v>
      </c>
      <c r="H23" s="699"/>
      <c r="I23" s="560"/>
      <c r="J23" s="699"/>
      <c r="K23" s="594">
        <f>SUM(E23)</f>
        <v>13859</v>
      </c>
      <c r="L23" s="560">
        <f t="shared" si="3"/>
        <v>13859</v>
      </c>
      <c r="M23" s="561">
        <f t="shared" si="3"/>
        <v>0</v>
      </c>
      <c r="N23" s="41">
        <v>0</v>
      </c>
      <c r="O23" s="42">
        <v>0</v>
      </c>
    </row>
    <row r="24" spans="1:15" ht="33.6" customHeight="1">
      <c r="A24" s="670"/>
      <c r="B24" s="715" t="s">
        <v>349</v>
      </c>
      <c r="C24" s="155">
        <v>630</v>
      </c>
      <c r="D24" s="62" t="s">
        <v>373</v>
      </c>
      <c r="E24" s="607">
        <v>15813</v>
      </c>
      <c r="F24" s="608">
        <v>0</v>
      </c>
      <c r="G24" s="609">
        <v>-15813</v>
      </c>
      <c r="H24" s="699"/>
      <c r="I24" s="560"/>
      <c r="J24" s="699"/>
      <c r="K24" s="607">
        <f>SUM(E24)</f>
        <v>15813</v>
      </c>
      <c r="L24" s="716">
        <f t="shared" si="3"/>
        <v>0</v>
      </c>
      <c r="M24" s="717">
        <f t="shared" si="3"/>
        <v>-15813</v>
      </c>
      <c r="N24" s="41">
        <v>0</v>
      </c>
      <c r="O24" s="42">
        <v>0</v>
      </c>
    </row>
    <row r="25" spans="1:15" ht="41.25" customHeight="1">
      <c r="A25" s="670"/>
      <c r="B25" s="715" t="s">
        <v>349</v>
      </c>
      <c r="C25" s="155">
        <v>630</v>
      </c>
      <c r="D25" s="62" t="s">
        <v>374</v>
      </c>
      <c r="E25" s="607">
        <v>7692</v>
      </c>
      <c r="F25" s="608">
        <v>0</v>
      </c>
      <c r="G25" s="609">
        <v>-7692</v>
      </c>
      <c r="H25" s="699"/>
      <c r="I25" s="560"/>
      <c r="J25" s="699"/>
      <c r="K25" s="607">
        <f>SUM(E25)</f>
        <v>7692</v>
      </c>
      <c r="L25" s="716">
        <v>7692</v>
      </c>
      <c r="M25" s="717">
        <f t="shared" ref="M25:M41" si="4">SUM(G25,J25)</f>
        <v>-7692</v>
      </c>
      <c r="N25" s="41">
        <v>0</v>
      </c>
      <c r="O25" s="42">
        <v>0</v>
      </c>
    </row>
    <row r="26" spans="1:15" ht="27.6" customHeight="1">
      <c r="A26" s="702" t="s">
        <v>375</v>
      </c>
      <c r="B26" s="703"/>
      <c r="C26" s="77">
        <v>2</v>
      </c>
      <c r="D26" s="206" t="s">
        <v>376</v>
      </c>
      <c r="E26" s="704">
        <f t="shared" ref="E26:J26" si="5">SUM(E27:E33)</f>
        <v>6591</v>
      </c>
      <c r="F26" s="705">
        <f t="shared" si="5"/>
        <v>6591</v>
      </c>
      <c r="G26" s="706">
        <f t="shared" si="5"/>
        <v>0</v>
      </c>
      <c r="H26" s="707">
        <f t="shared" si="5"/>
        <v>40000</v>
      </c>
      <c r="I26" s="705">
        <f t="shared" si="5"/>
        <v>40000</v>
      </c>
      <c r="J26" s="707">
        <f t="shared" si="5"/>
        <v>0</v>
      </c>
      <c r="K26" s="704">
        <f>SUM(H26,E26)</f>
        <v>46591</v>
      </c>
      <c r="L26" s="705">
        <f t="shared" ref="L26:L41" si="6">SUM(F26,I26)</f>
        <v>46591</v>
      </c>
      <c r="M26" s="706">
        <f t="shared" si="4"/>
        <v>0</v>
      </c>
      <c r="N26" s="83">
        <f>SUM(N27:N33)</f>
        <v>16610</v>
      </c>
      <c r="O26" s="84">
        <f>SUM(O27:O33)</f>
        <v>16770</v>
      </c>
    </row>
    <row r="27" spans="1:15">
      <c r="A27" s="670"/>
      <c r="B27" s="701" t="s">
        <v>349</v>
      </c>
      <c r="C27" s="135">
        <v>632001</v>
      </c>
      <c r="D27" s="45" t="s">
        <v>377</v>
      </c>
      <c r="E27" s="594">
        <v>300</v>
      </c>
      <c r="F27" s="598">
        <v>300</v>
      </c>
      <c r="G27" s="599">
        <v>0</v>
      </c>
      <c r="H27" s="699"/>
      <c r="I27" s="560"/>
      <c r="J27" s="699"/>
      <c r="K27" s="594">
        <v>300</v>
      </c>
      <c r="L27" s="560">
        <f t="shared" si="6"/>
        <v>300</v>
      </c>
      <c r="M27" s="561">
        <f t="shared" si="4"/>
        <v>0</v>
      </c>
      <c r="N27" s="41">
        <v>310</v>
      </c>
      <c r="O27" s="42">
        <v>320</v>
      </c>
    </row>
    <row r="28" spans="1:15" ht="68.25" customHeight="1">
      <c r="A28" s="670"/>
      <c r="B28" s="701" t="s">
        <v>349</v>
      </c>
      <c r="C28" s="135">
        <v>641001</v>
      </c>
      <c r="D28" s="46" t="s">
        <v>378</v>
      </c>
      <c r="E28" s="594">
        <v>2250</v>
      </c>
      <c r="F28" s="598">
        <v>2250</v>
      </c>
      <c r="G28" s="599">
        <v>0</v>
      </c>
      <c r="H28" s="699"/>
      <c r="I28" s="560"/>
      <c r="J28" s="699"/>
      <c r="K28" s="594">
        <f>SUM(E28)</f>
        <v>2250</v>
      </c>
      <c r="L28" s="560">
        <f t="shared" si="6"/>
        <v>2250</v>
      </c>
      <c r="M28" s="561">
        <f t="shared" si="4"/>
        <v>0</v>
      </c>
      <c r="N28" s="41">
        <v>2250</v>
      </c>
      <c r="O28" s="42">
        <v>2250</v>
      </c>
    </row>
    <row r="29" spans="1:15" ht="28.9" customHeight="1">
      <c r="A29" s="670"/>
      <c r="B29" s="701" t="s">
        <v>379</v>
      </c>
      <c r="C29" s="135">
        <v>641001</v>
      </c>
      <c r="D29" s="46" t="s">
        <v>380</v>
      </c>
      <c r="E29" s="594">
        <v>1400</v>
      </c>
      <c r="F29" s="598">
        <v>1400</v>
      </c>
      <c r="G29" s="599">
        <v>0</v>
      </c>
      <c r="H29" s="699"/>
      <c r="I29" s="560"/>
      <c r="J29" s="699"/>
      <c r="K29" s="594">
        <f>SUM(E29)</f>
        <v>1400</v>
      </c>
      <c r="L29" s="560">
        <f t="shared" si="6"/>
        <v>1400</v>
      </c>
      <c r="M29" s="561">
        <f t="shared" si="4"/>
        <v>0</v>
      </c>
      <c r="N29" s="41">
        <v>1400</v>
      </c>
      <c r="O29" s="42">
        <v>1400</v>
      </c>
    </row>
    <row r="30" spans="1:15" ht="28.9" customHeight="1">
      <c r="A30" s="718"/>
      <c r="B30" s="709" t="s">
        <v>349</v>
      </c>
      <c r="C30" s="150">
        <v>633006</v>
      </c>
      <c r="D30" s="64" t="s">
        <v>381</v>
      </c>
      <c r="E30" s="573">
        <v>1000</v>
      </c>
      <c r="F30" s="574">
        <v>1000</v>
      </c>
      <c r="G30" s="575">
        <v>0</v>
      </c>
      <c r="H30" s="719"/>
      <c r="I30" s="565"/>
      <c r="J30" s="719"/>
      <c r="K30" s="573">
        <v>1000</v>
      </c>
      <c r="L30" s="560">
        <f t="shared" si="6"/>
        <v>1000</v>
      </c>
      <c r="M30" s="561">
        <f t="shared" si="4"/>
        <v>0</v>
      </c>
      <c r="N30" s="41">
        <v>1000</v>
      </c>
      <c r="O30" s="42">
        <v>1000</v>
      </c>
    </row>
    <row r="31" spans="1:15">
      <c r="A31" s="670"/>
      <c r="B31" s="701" t="s">
        <v>349</v>
      </c>
      <c r="C31" s="103">
        <v>637012</v>
      </c>
      <c r="D31" s="45" t="s">
        <v>382</v>
      </c>
      <c r="E31" s="594">
        <v>50</v>
      </c>
      <c r="F31" s="598">
        <v>50</v>
      </c>
      <c r="G31" s="599">
        <v>0</v>
      </c>
      <c r="H31" s="699"/>
      <c r="I31" s="560"/>
      <c r="J31" s="699"/>
      <c r="K31" s="594">
        <v>50</v>
      </c>
      <c r="L31" s="560">
        <f t="shared" si="6"/>
        <v>50</v>
      </c>
      <c r="M31" s="561">
        <f t="shared" si="4"/>
        <v>0</v>
      </c>
      <c r="N31" s="41">
        <v>50</v>
      </c>
      <c r="O31" s="42">
        <v>50</v>
      </c>
    </row>
    <row r="32" spans="1:15" ht="26.25">
      <c r="A32" s="670"/>
      <c r="B32" s="701" t="s">
        <v>349</v>
      </c>
      <c r="C32" s="135">
        <v>641001</v>
      </c>
      <c r="D32" s="46" t="s">
        <v>383</v>
      </c>
      <c r="E32" s="594">
        <v>1591</v>
      </c>
      <c r="F32" s="598">
        <v>1591</v>
      </c>
      <c r="G32" s="599">
        <v>0</v>
      </c>
      <c r="H32" s="699"/>
      <c r="I32" s="560"/>
      <c r="J32" s="699"/>
      <c r="K32" s="594">
        <f>SUM(E32)</f>
        <v>1591</v>
      </c>
      <c r="L32" s="560">
        <f t="shared" si="6"/>
        <v>1591</v>
      </c>
      <c r="M32" s="561">
        <f t="shared" si="4"/>
        <v>0</v>
      </c>
      <c r="N32" s="41">
        <v>1600</v>
      </c>
      <c r="O32" s="42">
        <v>1750</v>
      </c>
    </row>
    <row r="33" spans="1:15" ht="18.600000000000001" customHeight="1">
      <c r="A33" s="718"/>
      <c r="B33" s="709" t="s">
        <v>384</v>
      </c>
      <c r="C33" s="720">
        <v>717002</v>
      </c>
      <c r="D33" s="64" t="s">
        <v>385</v>
      </c>
      <c r="E33" s="573"/>
      <c r="F33" s="574"/>
      <c r="G33" s="575"/>
      <c r="H33" s="719">
        <v>40000</v>
      </c>
      <c r="I33" s="565">
        <v>40000</v>
      </c>
      <c r="J33" s="719">
        <v>0</v>
      </c>
      <c r="K33" s="573">
        <f>SUM(H33)</f>
        <v>40000</v>
      </c>
      <c r="L33" s="560">
        <f t="shared" si="6"/>
        <v>40000</v>
      </c>
      <c r="M33" s="561">
        <f t="shared" si="4"/>
        <v>0</v>
      </c>
      <c r="N33" s="41">
        <v>10000</v>
      </c>
      <c r="O33" s="42">
        <v>10000</v>
      </c>
    </row>
    <row r="34" spans="1:15">
      <c r="A34" s="662" t="s">
        <v>386</v>
      </c>
      <c r="B34" s="1009" t="s">
        <v>387</v>
      </c>
      <c r="C34" s="1013"/>
      <c r="D34" s="1014"/>
      <c r="E34" s="600">
        <f>SUM(E35:E41)</f>
        <v>5530</v>
      </c>
      <c r="F34" s="601">
        <f>SUM(F35:F41)</f>
        <v>5530</v>
      </c>
      <c r="G34" s="602">
        <f>SUM(G35:G41)</f>
        <v>0</v>
      </c>
      <c r="H34" s="696">
        <v>0</v>
      </c>
      <c r="I34" s="601"/>
      <c r="J34" s="696"/>
      <c r="K34" s="600">
        <f>SUM(E34)</f>
        <v>5530</v>
      </c>
      <c r="L34" s="601">
        <f t="shared" si="6"/>
        <v>5530</v>
      </c>
      <c r="M34" s="602">
        <f t="shared" si="4"/>
        <v>0</v>
      </c>
      <c r="N34" s="54">
        <v>5500</v>
      </c>
      <c r="O34" s="55">
        <v>5500</v>
      </c>
    </row>
    <row r="35" spans="1:15">
      <c r="A35" s="552"/>
      <c r="B35" s="698" t="s">
        <v>388</v>
      </c>
      <c r="C35" s="562">
        <v>642002</v>
      </c>
      <c r="D35" s="563" t="s">
        <v>389</v>
      </c>
      <c r="E35" s="559">
        <v>500</v>
      </c>
      <c r="F35" s="560">
        <v>500</v>
      </c>
      <c r="G35" s="561">
        <v>0</v>
      </c>
      <c r="H35" s="699"/>
      <c r="I35" s="560"/>
      <c r="J35" s="699"/>
      <c r="K35" s="559">
        <f>SUM(E35)</f>
        <v>500</v>
      </c>
      <c r="L35" s="560">
        <f t="shared" si="6"/>
        <v>500</v>
      </c>
      <c r="M35" s="561">
        <f t="shared" si="4"/>
        <v>0</v>
      </c>
      <c r="N35" s="41"/>
      <c r="O35" s="42"/>
    </row>
    <row r="36" spans="1:15" ht="27.75" customHeight="1">
      <c r="A36" s="154"/>
      <c r="B36" s="673" t="s">
        <v>388</v>
      </c>
      <c r="C36" s="164">
        <v>642002</v>
      </c>
      <c r="D36" s="38" t="s">
        <v>390</v>
      </c>
      <c r="E36" s="559">
        <v>1800</v>
      </c>
      <c r="F36" s="560">
        <v>1800</v>
      </c>
      <c r="G36" s="561">
        <v>0</v>
      </c>
      <c r="H36" s="721"/>
      <c r="I36" s="582"/>
      <c r="J36" s="721"/>
      <c r="K36" s="722">
        <f t="shared" ref="K36:K41" si="7">SUM(E36)</f>
        <v>1800</v>
      </c>
      <c r="L36" s="560">
        <f t="shared" si="6"/>
        <v>1800</v>
      </c>
      <c r="M36" s="561">
        <f t="shared" si="4"/>
        <v>0</v>
      </c>
      <c r="N36" s="41"/>
      <c r="O36" s="42"/>
    </row>
    <row r="37" spans="1:15" ht="40.9" customHeight="1">
      <c r="A37" s="154"/>
      <c r="B37" s="673" t="s">
        <v>388</v>
      </c>
      <c r="C37" s="164">
        <v>642002</v>
      </c>
      <c r="D37" s="38" t="s">
        <v>391</v>
      </c>
      <c r="E37" s="559">
        <v>2300</v>
      </c>
      <c r="F37" s="560">
        <v>2300</v>
      </c>
      <c r="G37" s="561">
        <v>0</v>
      </c>
      <c r="H37" s="721"/>
      <c r="I37" s="582"/>
      <c r="J37" s="721"/>
      <c r="K37" s="722">
        <f t="shared" si="7"/>
        <v>2300</v>
      </c>
      <c r="L37" s="560">
        <f t="shared" si="6"/>
        <v>2300</v>
      </c>
      <c r="M37" s="561">
        <f t="shared" si="4"/>
        <v>0</v>
      </c>
      <c r="N37" s="41"/>
      <c r="O37" s="42"/>
    </row>
    <row r="38" spans="1:15" ht="40.15" customHeight="1">
      <c r="A38" s="154"/>
      <c r="B38" s="673" t="s">
        <v>388</v>
      </c>
      <c r="C38" s="164">
        <v>642002</v>
      </c>
      <c r="D38" s="38" t="s">
        <v>392</v>
      </c>
      <c r="E38" s="559">
        <v>200</v>
      </c>
      <c r="F38" s="560">
        <v>200</v>
      </c>
      <c r="G38" s="561">
        <v>0</v>
      </c>
      <c r="H38" s="721"/>
      <c r="I38" s="582"/>
      <c r="J38" s="721"/>
      <c r="K38" s="722">
        <f t="shared" si="7"/>
        <v>200</v>
      </c>
      <c r="L38" s="560">
        <f t="shared" si="6"/>
        <v>200</v>
      </c>
      <c r="M38" s="561">
        <f t="shared" si="4"/>
        <v>0</v>
      </c>
      <c r="N38" s="41"/>
      <c r="O38" s="42"/>
    </row>
    <row r="39" spans="1:15" ht="27.6" customHeight="1">
      <c r="A39" s="154"/>
      <c r="B39" s="673" t="s">
        <v>388</v>
      </c>
      <c r="C39" s="164">
        <v>642002</v>
      </c>
      <c r="D39" s="38" t="s">
        <v>393</v>
      </c>
      <c r="E39" s="559">
        <v>200</v>
      </c>
      <c r="F39" s="560">
        <v>200</v>
      </c>
      <c r="G39" s="561">
        <v>0</v>
      </c>
      <c r="H39" s="721"/>
      <c r="I39" s="582"/>
      <c r="J39" s="721"/>
      <c r="K39" s="722">
        <f t="shared" si="7"/>
        <v>200</v>
      </c>
      <c r="L39" s="560">
        <f t="shared" si="6"/>
        <v>200</v>
      </c>
      <c r="M39" s="561">
        <f t="shared" si="4"/>
        <v>0</v>
      </c>
      <c r="N39" s="41"/>
      <c r="O39" s="42"/>
    </row>
    <row r="40" spans="1:15" ht="19.5" customHeight="1">
      <c r="A40" s="154"/>
      <c r="B40" s="673" t="s">
        <v>388</v>
      </c>
      <c r="C40" s="164">
        <v>642002</v>
      </c>
      <c r="D40" s="38" t="s">
        <v>394</v>
      </c>
      <c r="E40" s="559">
        <v>200</v>
      </c>
      <c r="F40" s="560">
        <v>200</v>
      </c>
      <c r="G40" s="561">
        <v>0</v>
      </c>
      <c r="H40" s="721"/>
      <c r="I40" s="582"/>
      <c r="J40" s="721"/>
      <c r="K40" s="722">
        <f t="shared" si="7"/>
        <v>200</v>
      </c>
      <c r="L40" s="560">
        <f t="shared" si="6"/>
        <v>200</v>
      </c>
      <c r="M40" s="561">
        <f t="shared" si="4"/>
        <v>0</v>
      </c>
      <c r="N40" s="41"/>
      <c r="O40" s="42"/>
    </row>
    <row r="41" spans="1:15" ht="19.149999999999999" customHeight="1" thickBot="1">
      <c r="A41" s="301"/>
      <c r="B41" s="723" t="s">
        <v>388</v>
      </c>
      <c r="C41" s="302">
        <v>642002</v>
      </c>
      <c r="D41" s="111" t="s">
        <v>395</v>
      </c>
      <c r="E41" s="406">
        <v>330</v>
      </c>
      <c r="F41" s="407">
        <v>330</v>
      </c>
      <c r="G41" s="408">
        <v>0</v>
      </c>
      <c r="H41" s="724"/>
      <c r="I41" s="725"/>
      <c r="J41" s="724"/>
      <c r="K41" s="726">
        <f t="shared" si="7"/>
        <v>330</v>
      </c>
      <c r="L41" s="407">
        <f t="shared" si="6"/>
        <v>330</v>
      </c>
      <c r="M41" s="408">
        <f t="shared" si="4"/>
        <v>0</v>
      </c>
      <c r="N41" s="90"/>
      <c r="O41" s="91"/>
    </row>
  </sheetData>
  <mergeCells count="24">
    <mergeCell ref="K8:M8"/>
    <mergeCell ref="A9:D9"/>
    <mergeCell ref="B10:D10"/>
    <mergeCell ref="B12:D12"/>
    <mergeCell ref="B14:D14"/>
    <mergeCell ref="B34:D34"/>
    <mergeCell ref="E8:G8"/>
    <mergeCell ref="H8:J8"/>
    <mergeCell ref="A3:M3"/>
    <mergeCell ref="E4:J4"/>
    <mergeCell ref="K4:M5"/>
    <mergeCell ref="I6:I7"/>
    <mergeCell ref="J6:J7"/>
    <mergeCell ref="K6:K7"/>
    <mergeCell ref="L6:L7"/>
    <mergeCell ref="M6:M7"/>
    <mergeCell ref="E6:E7"/>
    <mergeCell ref="F6:F7"/>
    <mergeCell ref="G6:G7"/>
    <mergeCell ref="H6:H7"/>
    <mergeCell ref="N4:N5"/>
    <mergeCell ref="O4:O5"/>
    <mergeCell ref="E5:G5"/>
    <mergeCell ref="H5:J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G19" sqref="G19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13" width="12.7109375" customWidth="1"/>
    <col min="14" max="14" width="15.7109375" hidden="1" customWidth="1"/>
    <col min="15" max="15" width="15.140625" hidden="1" customWidth="1"/>
  </cols>
  <sheetData>
    <row r="1" spans="1:15" ht="18.75">
      <c r="A1" s="1" t="s">
        <v>560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5" ht="15.75" thickBot="1">
      <c r="A2" s="4"/>
      <c r="E2" s="3"/>
      <c r="F2" s="3"/>
      <c r="G2" s="3"/>
      <c r="H2" s="3"/>
      <c r="I2" s="3"/>
      <c r="J2" s="3"/>
      <c r="K2" s="5"/>
      <c r="L2" s="5"/>
      <c r="M2" s="5"/>
      <c r="N2" s="6">
        <f>SUM(N17,N19:N21,N23,N25:N27,N32:N37)</f>
        <v>44076</v>
      </c>
      <c r="O2" s="6">
        <f>SUM(O17,O19:O21,O23,O25:O27,O32:O37)</f>
        <v>44500</v>
      </c>
    </row>
    <row r="3" spans="1:15" ht="24.75" thickTop="1" thickBot="1">
      <c r="A3" s="936" t="s">
        <v>0</v>
      </c>
      <c r="B3" s="937"/>
      <c r="C3" s="937"/>
      <c r="D3" s="937"/>
      <c r="E3" s="937"/>
      <c r="F3" s="937"/>
      <c r="G3" s="937"/>
      <c r="H3" s="938"/>
      <c r="I3" s="938"/>
      <c r="J3" s="938"/>
      <c r="K3" s="938"/>
      <c r="L3" s="939"/>
      <c r="M3" s="940"/>
      <c r="N3" s="269"/>
      <c r="O3" s="8"/>
    </row>
    <row r="4" spans="1:15" ht="18" customHeight="1" thickTop="1">
      <c r="A4" s="9"/>
      <c r="B4" s="10"/>
      <c r="C4" s="11"/>
      <c r="D4" s="12"/>
      <c r="E4" s="941" t="s">
        <v>1</v>
      </c>
      <c r="F4" s="942"/>
      <c r="G4" s="942"/>
      <c r="H4" s="943"/>
      <c r="I4" s="944"/>
      <c r="J4" s="944"/>
      <c r="K4" s="945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3" t="s">
        <v>5</v>
      </c>
      <c r="B5" s="14" t="s">
        <v>6</v>
      </c>
      <c r="C5" s="15"/>
      <c r="D5" s="16"/>
      <c r="E5" s="927" t="s">
        <v>7</v>
      </c>
      <c r="F5" s="928"/>
      <c r="G5" s="929"/>
      <c r="H5" s="930" t="s">
        <v>8</v>
      </c>
      <c r="I5" s="931"/>
      <c r="J5" s="931"/>
      <c r="K5" s="948"/>
      <c r="L5" s="949"/>
      <c r="M5" s="950"/>
      <c r="N5" s="924"/>
      <c r="O5" s="926"/>
    </row>
    <row r="6" spans="1:15" ht="15" customHeight="1">
      <c r="A6" s="17" t="s">
        <v>9</v>
      </c>
      <c r="B6" s="18" t="s">
        <v>10</v>
      </c>
      <c r="C6" s="11"/>
      <c r="D6" s="19" t="s">
        <v>11</v>
      </c>
      <c r="E6" s="934" t="s">
        <v>12</v>
      </c>
      <c r="F6" s="951" t="s">
        <v>13</v>
      </c>
      <c r="G6" s="932" t="s">
        <v>14</v>
      </c>
      <c r="H6" s="934" t="s">
        <v>12</v>
      </c>
      <c r="I6" s="951" t="s">
        <v>13</v>
      </c>
      <c r="J6" s="953" t="s">
        <v>14</v>
      </c>
      <c r="K6" s="934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7" t="s">
        <v>17</v>
      </c>
      <c r="B7" s="18" t="s">
        <v>18</v>
      </c>
      <c r="C7" s="11"/>
      <c r="D7" s="19"/>
      <c r="E7" s="935"/>
      <c r="F7" s="952"/>
      <c r="G7" s="933"/>
      <c r="H7" s="935"/>
      <c r="I7" s="1027"/>
      <c r="J7" s="954"/>
      <c r="K7" s="935"/>
      <c r="L7" s="952"/>
      <c r="M7" s="933"/>
      <c r="N7" s="117" t="s">
        <v>19</v>
      </c>
      <c r="O7" s="21" t="s">
        <v>19</v>
      </c>
    </row>
    <row r="8" spans="1:15" ht="15.75" thickBot="1">
      <c r="A8" s="22"/>
      <c r="B8" s="23" t="s">
        <v>20</v>
      </c>
      <c r="C8" s="24"/>
      <c r="D8" s="25"/>
      <c r="E8" s="957" t="s">
        <v>21</v>
      </c>
      <c r="F8" s="958"/>
      <c r="G8" s="959"/>
      <c r="H8" s="957" t="s">
        <v>21</v>
      </c>
      <c r="I8" s="958"/>
      <c r="J8" s="958"/>
      <c r="K8" s="957" t="s">
        <v>21</v>
      </c>
      <c r="L8" s="960"/>
      <c r="M8" s="961"/>
      <c r="N8" s="118" t="s">
        <v>22</v>
      </c>
      <c r="O8" s="26" t="s">
        <v>22</v>
      </c>
    </row>
    <row r="9" spans="1:15" ht="17.25" thickTop="1" thickBot="1">
      <c r="A9" s="119" t="s">
        <v>396</v>
      </c>
      <c r="B9" s="120"/>
      <c r="C9" s="121"/>
      <c r="D9" s="122"/>
      <c r="E9" s="92">
        <f t="shared" ref="E9:K9" si="0">SUM(E10,E16,E18,E22,E24,E31)</f>
        <v>72986</v>
      </c>
      <c r="F9" s="93">
        <f t="shared" si="0"/>
        <v>164612</v>
      </c>
      <c r="G9" s="93">
        <f t="shared" si="0"/>
        <v>91626</v>
      </c>
      <c r="H9" s="27">
        <f t="shared" si="0"/>
        <v>10000</v>
      </c>
      <c r="I9" s="93">
        <f t="shared" si="0"/>
        <v>10000</v>
      </c>
      <c r="J9" s="93">
        <f t="shared" si="0"/>
        <v>0</v>
      </c>
      <c r="K9" s="96">
        <f t="shared" si="0"/>
        <v>82986</v>
      </c>
      <c r="L9" s="95">
        <f t="shared" ref="L9:L37" si="1">SUM(F9,I9)</f>
        <v>174612</v>
      </c>
      <c r="M9" s="97">
        <f t="shared" ref="M9:M37" si="2">SUM(G9,J9)</f>
        <v>91626</v>
      </c>
      <c r="N9" s="28">
        <f>SUM(N10,N16,N18,N22,N24,N31)</f>
        <v>44076</v>
      </c>
      <c r="O9" s="29">
        <f>SUM(O10,O16,O18,O22,O24,O31)</f>
        <v>44500</v>
      </c>
    </row>
    <row r="10" spans="1:15" ht="15.75" thickTop="1">
      <c r="A10" s="658" t="s">
        <v>397</v>
      </c>
      <c r="B10" s="124" t="s">
        <v>398</v>
      </c>
      <c r="C10" s="124"/>
      <c r="D10" s="125"/>
      <c r="E10" s="99">
        <f>SUM(E11:E15)</f>
        <v>29710</v>
      </c>
      <c r="F10" s="100">
        <f>SUM(F11:F15)</f>
        <v>29710</v>
      </c>
      <c r="G10" s="731">
        <f>SUM(G11:G15)</f>
        <v>0</v>
      </c>
      <c r="H10" s="99"/>
      <c r="I10" s="100"/>
      <c r="J10" s="731"/>
      <c r="K10" s="101">
        <f>SUM(K11:K15)</f>
        <v>29710</v>
      </c>
      <c r="L10" s="100">
        <f t="shared" si="1"/>
        <v>29710</v>
      </c>
      <c r="M10" s="731">
        <f t="shared" si="2"/>
        <v>0</v>
      </c>
      <c r="N10" s="732">
        <f>SUM(N11:N15)</f>
        <v>0</v>
      </c>
      <c r="O10" s="733">
        <f>SUM(O11:O15)</f>
        <v>0</v>
      </c>
    </row>
    <row r="11" spans="1:15" ht="28.9" customHeight="1">
      <c r="A11" s="552"/>
      <c r="B11" s="37" t="s">
        <v>399</v>
      </c>
      <c r="C11" s="734" t="s">
        <v>24</v>
      </c>
      <c r="D11" s="46" t="s">
        <v>400</v>
      </c>
      <c r="E11" s="105">
        <v>3812</v>
      </c>
      <c r="F11" s="72">
        <v>3812</v>
      </c>
      <c r="G11" s="73">
        <v>0</v>
      </c>
      <c r="H11" s="104"/>
      <c r="I11" s="66"/>
      <c r="J11" s="67"/>
      <c r="K11" s="71">
        <f>SUM(E11)</f>
        <v>3812</v>
      </c>
      <c r="L11" s="72">
        <f t="shared" si="1"/>
        <v>3812</v>
      </c>
      <c r="M11" s="73">
        <f t="shared" si="2"/>
        <v>0</v>
      </c>
      <c r="N11" s="729">
        <v>0</v>
      </c>
      <c r="O11" s="341">
        <v>0</v>
      </c>
    </row>
    <row r="12" spans="1:15" ht="28.5" customHeight="1">
      <c r="A12" s="552"/>
      <c r="B12" s="37" t="s">
        <v>399</v>
      </c>
      <c r="C12" s="286" t="s">
        <v>401</v>
      </c>
      <c r="D12" s="136" t="s">
        <v>402</v>
      </c>
      <c r="E12" s="105">
        <v>1322</v>
      </c>
      <c r="F12" s="72">
        <v>1322</v>
      </c>
      <c r="G12" s="73">
        <v>0</v>
      </c>
      <c r="H12" s="104"/>
      <c r="I12" s="66"/>
      <c r="J12" s="67"/>
      <c r="K12" s="71">
        <f>SUM(E12)</f>
        <v>1322</v>
      </c>
      <c r="L12" s="72">
        <f t="shared" si="1"/>
        <v>1322</v>
      </c>
      <c r="M12" s="73">
        <f t="shared" si="2"/>
        <v>0</v>
      </c>
      <c r="N12" s="729">
        <v>0</v>
      </c>
      <c r="O12" s="341">
        <v>0</v>
      </c>
    </row>
    <row r="13" spans="1:15" ht="15" customHeight="1">
      <c r="A13" s="552"/>
      <c r="B13" s="37" t="s">
        <v>399</v>
      </c>
      <c r="C13" s="286">
        <v>630</v>
      </c>
      <c r="D13" s="136" t="s">
        <v>403</v>
      </c>
      <c r="E13" s="105">
        <v>38</v>
      </c>
      <c r="F13" s="72">
        <v>38</v>
      </c>
      <c r="G13" s="73">
        <v>0</v>
      </c>
      <c r="H13" s="104"/>
      <c r="I13" s="66"/>
      <c r="J13" s="67"/>
      <c r="K13" s="71">
        <f>SUM(E13)</f>
        <v>38</v>
      </c>
      <c r="L13" s="72">
        <f t="shared" si="1"/>
        <v>38</v>
      </c>
      <c r="M13" s="73">
        <f t="shared" si="2"/>
        <v>0</v>
      </c>
      <c r="N13" s="729">
        <v>0</v>
      </c>
      <c r="O13" s="341">
        <v>0</v>
      </c>
    </row>
    <row r="14" spans="1:15" ht="41.25" customHeight="1">
      <c r="A14" s="552"/>
      <c r="B14" s="37" t="s">
        <v>399</v>
      </c>
      <c r="C14" s="286" t="s">
        <v>147</v>
      </c>
      <c r="D14" s="136" t="s">
        <v>404</v>
      </c>
      <c r="E14" s="105">
        <v>22319</v>
      </c>
      <c r="F14" s="72">
        <v>22319</v>
      </c>
      <c r="G14" s="73">
        <v>0</v>
      </c>
      <c r="H14" s="104"/>
      <c r="I14" s="66"/>
      <c r="J14" s="67"/>
      <c r="K14" s="71">
        <f>SUM(E14)</f>
        <v>22319</v>
      </c>
      <c r="L14" s="72">
        <f t="shared" si="1"/>
        <v>22319</v>
      </c>
      <c r="M14" s="73">
        <f t="shared" si="2"/>
        <v>0</v>
      </c>
      <c r="N14" s="729">
        <v>0</v>
      </c>
      <c r="O14" s="341">
        <v>0</v>
      </c>
    </row>
    <row r="15" spans="1:15" ht="42.75" customHeight="1">
      <c r="A15" s="552"/>
      <c r="B15" s="37" t="s">
        <v>399</v>
      </c>
      <c r="C15" s="286" t="s">
        <v>405</v>
      </c>
      <c r="D15" s="136" t="s">
        <v>406</v>
      </c>
      <c r="E15" s="105">
        <v>2219</v>
      </c>
      <c r="F15" s="72">
        <v>2219</v>
      </c>
      <c r="G15" s="73">
        <v>0</v>
      </c>
      <c r="H15" s="104"/>
      <c r="I15" s="66"/>
      <c r="J15" s="67"/>
      <c r="K15" s="71">
        <f>SUM(E15)</f>
        <v>2219</v>
      </c>
      <c r="L15" s="72">
        <f t="shared" si="1"/>
        <v>2219</v>
      </c>
      <c r="M15" s="73">
        <f t="shared" si="2"/>
        <v>0</v>
      </c>
      <c r="N15" s="729">
        <v>0</v>
      </c>
      <c r="O15" s="341">
        <v>0</v>
      </c>
    </row>
    <row r="16" spans="1:15">
      <c r="A16" s="138" t="s">
        <v>407</v>
      </c>
      <c r="B16" s="955" t="s">
        <v>408</v>
      </c>
      <c r="C16" s="1028"/>
      <c r="D16" s="1028"/>
      <c r="E16" s="109">
        <f>SUM(E17)</f>
        <v>1500</v>
      </c>
      <c r="F16" s="59">
        <f>SUM(F17)</f>
        <v>1500</v>
      </c>
      <c r="G16" s="60">
        <f>SUM(G17)</f>
        <v>0</v>
      </c>
      <c r="H16" s="109"/>
      <c r="I16" s="59"/>
      <c r="J16" s="60"/>
      <c r="K16" s="57">
        <f>SUM(K17)</f>
        <v>1500</v>
      </c>
      <c r="L16" s="100">
        <f t="shared" si="1"/>
        <v>1500</v>
      </c>
      <c r="M16" s="731">
        <f t="shared" si="2"/>
        <v>0</v>
      </c>
      <c r="N16" s="54">
        <f>SUM(N17)</f>
        <v>2000</v>
      </c>
      <c r="O16" s="55">
        <f>SUM(O17)</f>
        <v>2000</v>
      </c>
    </row>
    <row r="17" spans="1:15" ht="26.25">
      <c r="A17" s="659"/>
      <c r="B17" s="68" t="s">
        <v>33</v>
      </c>
      <c r="C17" s="135">
        <v>633006</v>
      </c>
      <c r="D17" s="38" t="s">
        <v>409</v>
      </c>
      <c r="E17" s="104">
        <v>1500</v>
      </c>
      <c r="F17" s="66">
        <v>1500</v>
      </c>
      <c r="G17" s="67">
        <v>0</v>
      </c>
      <c r="H17" s="104"/>
      <c r="I17" s="66"/>
      <c r="J17" s="67"/>
      <c r="K17" s="65">
        <f>SUM(E17)</f>
        <v>1500</v>
      </c>
      <c r="L17" s="72">
        <f t="shared" si="1"/>
        <v>1500</v>
      </c>
      <c r="M17" s="73">
        <f t="shared" si="2"/>
        <v>0</v>
      </c>
      <c r="N17" s="41">
        <v>2000</v>
      </c>
      <c r="O17" s="42">
        <v>2000</v>
      </c>
    </row>
    <row r="18" spans="1:15">
      <c r="A18" s="56" t="s">
        <v>410</v>
      </c>
      <c r="B18" s="955" t="s">
        <v>411</v>
      </c>
      <c r="C18" s="1028"/>
      <c r="D18" s="1028"/>
      <c r="E18" s="109">
        <f>SUM(E19:E21)</f>
        <v>30545</v>
      </c>
      <c r="F18" s="59">
        <f>SUM(F19:F21)</f>
        <v>30545</v>
      </c>
      <c r="G18" s="60">
        <f>SUM(G19:G21)</f>
        <v>0</v>
      </c>
      <c r="H18" s="109"/>
      <c r="I18" s="59"/>
      <c r="J18" s="60"/>
      <c r="K18" s="57">
        <f>SUM(K19:K21)</f>
        <v>30545</v>
      </c>
      <c r="L18" s="100">
        <f t="shared" si="1"/>
        <v>30545</v>
      </c>
      <c r="M18" s="731">
        <f t="shared" si="2"/>
        <v>0</v>
      </c>
      <c r="N18" s="54">
        <f>SUM(N19:N21)</f>
        <v>30625</v>
      </c>
      <c r="O18" s="55">
        <f>SUM(O19:O21)</f>
        <v>31020</v>
      </c>
    </row>
    <row r="19" spans="1:15" ht="42.75" customHeight="1">
      <c r="A19" s="188"/>
      <c r="B19" s="68" t="s">
        <v>33</v>
      </c>
      <c r="C19" s="181" t="s">
        <v>412</v>
      </c>
      <c r="D19" s="46" t="s">
        <v>413</v>
      </c>
      <c r="E19" s="104">
        <v>9000</v>
      </c>
      <c r="F19" s="66">
        <v>9000</v>
      </c>
      <c r="G19" s="67">
        <v>0</v>
      </c>
      <c r="H19" s="104"/>
      <c r="I19" s="66"/>
      <c r="J19" s="67"/>
      <c r="K19" s="65">
        <f>SUM(E19)</f>
        <v>9000</v>
      </c>
      <c r="L19" s="72">
        <f t="shared" si="1"/>
        <v>9000</v>
      </c>
      <c r="M19" s="73">
        <f t="shared" si="2"/>
        <v>0</v>
      </c>
      <c r="N19" s="41">
        <v>9000</v>
      </c>
      <c r="O19" s="42">
        <v>9000</v>
      </c>
    </row>
    <row r="20" spans="1:15" ht="30.75" customHeight="1">
      <c r="A20" s="188"/>
      <c r="B20" s="68" t="s">
        <v>109</v>
      </c>
      <c r="C20" s="181">
        <v>632002</v>
      </c>
      <c r="D20" s="46" t="s">
        <v>414</v>
      </c>
      <c r="E20" s="104">
        <v>1500</v>
      </c>
      <c r="F20" s="66">
        <v>1500</v>
      </c>
      <c r="G20" s="67">
        <v>0</v>
      </c>
      <c r="H20" s="104"/>
      <c r="I20" s="66"/>
      <c r="J20" s="67"/>
      <c r="K20" s="65">
        <v>1500</v>
      </c>
      <c r="L20" s="72">
        <f t="shared" si="1"/>
        <v>1500</v>
      </c>
      <c r="M20" s="73">
        <f t="shared" si="2"/>
        <v>0</v>
      </c>
      <c r="N20" s="41">
        <v>1500</v>
      </c>
      <c r="O20" s="42">
        <v>1500</v>
      </c>
    </row>
    <row r="21" spans="1:15" ht="44.25" customHeight="1">
      <c r="A21" s="188"/>
      <c r="B21" s="68" t="s">
        <v>33</v>
      </c>
      <c r="C21" s="135">
        <v>641001</v>
      </c>
      <c r="D21" s="46" t="s">
        <v>415</v>
      </c>
      <c r="E21" s="104">
        <v>20045</v>
      </c>
      <c r="F21" s="66">
        <v>20045</v>
      </c>
      <c r="G21" s="67">
        <v>0</v>
      </c>
      <c r="H21" s="104"/>
      <c r="I21" s="66"/>
      <c r="J21" s="67"/>
      <c r="K21" s="65">
        <f>SUM(E21)</f>
        <v>20045</v>
      </c>
      <c r="L21" s="72">
        <f t="shared" si="1"/>
        <v>20045</v>
      </c>
      <c r="M21" s="73">
        <f t="shared" si="2"/>
        <v>0</v>
      </c>
      <c r="N21" s="41">
        <v>20125</v>
      </c>
      <c r="O21" s="42">
        <v>20520</v>
      </c>
    </row>
    <row r="22" spans="1:15">
      <c r="A22" s="56" t="s">
        <v>416</v>
      </c>
      <c r="B22" s="955" t="s">
        <v>417</v>
      </c>
      <c r="C22" s="1029"/>
      <c r="D22" s="1029"/>
      <c r="E22" s="109">
        <f>SUM(E23)</f>
        <v>2031</v>
      </c>
      <c r="F22" s="59">
        <f>SUM(F23)</f>
        <v>2031</v>
      </c>
      <c r="G22" s="60">
        <f>SUM(G23)</f>
        <v>0</v>
      </c>
      <c r="H22" s="109"/>
      <c r="I22" s="59"/>
      <c r="J22" s="60"/>
      <c r="K22" s="57">
        <f>SUM(K23)</f>
        <v>2031</v>
      </c>
      <c r="L22" s="100">
        <f t="shared" si="1"/>
        <v>2031</v>
      </c>
      <c r="M22" s="731">
        <f t="shared" si="2"/>
        <v>0</v>
      </c>
      <c r="N22" s="54">
        <f>SUM(N23)</f>
        <v>2071</v>
      </c>
      <c r="O22" s="55">
        <f>SUM(O23)</f>
        <v>2080</v>
      </c>
    </row>
    <row r="23" spans="1:15" ht="28.5" customHeight="1">
      <c r="A23" s="188"/>
      <c r="B23" s="68" t="s">
        <v>33</v>
      </c>
      <c r="C23" s="128" t="s">
        <v>418</v>
      </c>
      <c r="D23" s="46" t="s">
        <v>419</v>
      </c>
      <c r="E23" s="104">
        <v>2031</v>
      </c>
      <c r="F23" s="66">
        <v>2031</v>
      </c>
      <c r="G23" s="67">
        <v>0</v>
      </c>
      <c r="H23" s="104"/>
      <c r="I23" s="66"/>
      <c r="J23" s="67"/>
      <c r="K23" s="65">
        <f>SUM(E23)</f>
        <v>2031</v>
      </c>
      <c r="L23" s="72">
        <f t="shared" si="1"/>
        <v>2031</v>
      </c>
      <c r="M23" s="73">
        <f t="shared" si="2"/>
        <v>0</v>
      </c>
      <c r="N23" s="41">
        <v>2071</v>
      </c>
      <c r="O23" s="42">
        <v>2080</v>
      </c>
    </row>
    <row r="24" spans="1:15">
      <c r="A24" s="56" t="s">
        <v>420</v>
      </c>
      <c r="B24" s="735" t="s">
        <v>421</v>
      </c>
      <c r="C24" s="736"/>
      <c r="D24" s="736"/>
      <c r="E24" s="109">
        <f>SUM(E25:E27)</f>
        <v>2500</v>
      </c>
      <c r="F24" s="59">
        <f>SUM(F25:F30)</f>
        <v>94126</v>
      </c>
      <c r="G24" s="60">
        <f>SUM(G25:G30)</f>
        <v>91626</v>
      </c>
      <c r="H24" s="109"/>
      <c r="I24" s="59"/>
      <c r="J24" s="60"/>
      <c r="K24" s="57">
        <f>SUM(K25:K27)</f>
        <v>2500</v>
      </c>
      <c r="L24" s="100">
        <f t="shared" si="1"/>
        <v>94126</v>
      </c>
      <c r="M24" s="731">
        <f t="shared" si="2"/>
        <v>91626</v>
      </c>
      <c r="N24" s="54">
        <f>SUM(N25:N27)</f>
        <v>2520</v>
      </c>
      <c r="O24" s="55">
        <f>SUM(O25:O27)</f>
        <v>2540</v>
      </c>
    </row>
    <row r="25" spans="1:15" ht="27" customHeight="1">
      <c r="A25" s="188"/>
      <c r="B25" s="68" t="s">
        <v>422</v>
      </c>
      <c r="C25" s="135">
        <v>633006</v>
      </c>
      <c r="D25" s="46" t="s">
        <v>423</v>
      </c>
      <c r="E25" s="105">
        <v>200</v>
      </c>
      <c r="F25" s="72">
        <v>200</v>
      </c>
      <c r="G25" s="73">
        <v>0</v>
      </c>
      <c r="H25" s="104"/>
      <c r="I25" s="66"/>
      <c r="J25" s="67"/>
      <c r="K25" s="71">
        <f>SUM(H25,E25)</f>
        <v>200</v>
      </c>
      <c r="L25" s="72">
        <f t="shared" si="1"/>
        <v>200</v>
      </c>
      <c r="M25" s="73">
        <f t="shared" si="2"/>
        <v>0</v>
      </c>
      <c r="N25" s="41">
        <v>210</v>
      </c>
      <c r="O25" s="42">
        <v>220</v>
      </c>
    </row>
    <row r="26" spans="1:15" ht="14.45" customHeight="1">
      <c r="A26" s="184"/>
      <c r="B26" s="69" t="s">
        <v>422</v>
      </c>
      <c r="C26" s="143" t="s">
        <v>424</v>
      </c>
      <c r="D26" s="70" t="s">
        <v>425</v>
      </c>
      <c r="E26" s="105">
        <v>300</v>
      </c>
      <c r="F26" s="72">
        <v>300</v>
      </c>
      <c r="G26" s="73">
        <v>0</v>
      </c>
      <c r="H26" s="105"/>
      <c r="I26" s="72"/>
      <c r="J26" s="73"/>
      <c r="K26" s="71">
        <f>SUM(E26)</f>
        <v>300</v>
      </c>
      <c r="L26" s="72">
        <f t="shared" si="1"/>
        <v>300</v>
      </c>
      <c r="M26" s="73">
        <f t="shared" si="2"/>
        <v>0</v>
      </c>
      <c r="N26" s="41">
        <v>310</v>
      </c>
      <c r="O26" s="42">
        <v>320</v>
      </c>
    </row>
    <row r="27" spans="1:15" ht="31.5" customHeight="1">
      <c r="A27" s="184"/>
      <c r="B27" s="69" t="s">
        <v>422</v>
      </c>
      <c r="C27" s="150">
        <v>635006</v>
      </c>
      <c r="D27" s="64" t="s">
        <v>426</v>
      </c>
      <c r="E27" s="105">
        <v>2000</v>
      </c>
      <c r="F27" s="106">
        <v>2000</v>
      </c>
      <c r="G27" s="108">
        <v>0</v>
      </c>
      <c r="H27" s="105"/>
      <c r="I27" s="72"/>
      <c r="J27" s="73"/>
      <c r="K27" s="107">
        <f>SUM(E27)</f>
        <v>2000</v>
      </c>
      <c r="L27" s="106">
        <f t="shared" si="1"/>
        <v>2000</v>
      </c>
      <c r="M27" s="108">
        <f t="shared" si="2"/>
        <v>0</v>
      </c>
      <c r="N27" s="41">
        <v>2000</v>
      </c>
      <c r="O27" s="42">
        <v>2000</v>
      </c>
    </row>
    <row r="28" spans="1:15" ht="39.75" customHeight="1">
      <c r="A28" s="184"/>
      <c r="B28" s="74" t="s">
        <v>33</v>
      </c>
      <c r="C28" s="155" t="s">
        <v>147</v>
      </c>
      <c r="D28" s="737" t="s">
        <v>427</v>
      </c>
      <c r="E28" s="151"/>
      <c r="F28" s="157">
        <v>91626</v>
      </c>
      <c r="G28" s="328">
        <v>91626</v>
      </c>
      <c r="H28" s="105"/>
      <c r="I28" s="72"/>
      <c r="J28" s="73" t="s">
        <v>25</v>
      </c>
      <c r="K28" s="158">
        <v>0</v>
      </c>
      <c r="L28" s="157">
        <f t="shared" si="1"/>
        <v>91626</v>
      </c>
      <c r="M28" s="328">
        <f t="shared" si="2"/>
        <v>91626</v>
      </c>
      <c r="N28" s="41"/>
      <c r="O28" s="42"/>
    </row>
    <row r="29" spans="1:15" ht="28.5" customHeight="1">
      <c r="A29" s="184"/>
      <c r="B29" s="69" t="s">
        <v>33</v>
      </c>
      <c r="C29" s="150" t="s">
        <v>147</v>
      </c>
      <c r="D29" s="144" t="s">
        <v>428</v>
      </c>
      <c r="E29" s="105"/>
      <c r="F29" s="106">
        <v>0</v>
      </c>
      <c r="G29" s="108">
        <v>0</v>
      </c>
      <c r="H29" s="105"/>
      <c r="I29" s="72"/>
      <c r="J29" s="73"/>
      <c r="K29" s="107">
        <v>0</v>
      </c>
      <c r="L29" s="106">
        <f t="shared" si="1"/>
        <v>0</v>
      </c>
      <c r="M29" s="108">
        <f t="shared" si="2"/>
        <v>0</v>
      </c>
      <c r="N29" s="41"/>
      <c r="O29" s="42"/>
    </row>
    <row r="30" spans="1:15" ht="42" customHeight="1">
      <c r="A30" s="184"/>
      <c r="B30" s="69" t="s">
        <v>33</v>
      </c>
      <c r="C30" s="150" t="s">
        <v>147</v>
      </c>
      <c r="D30" s="144" t="s">
        <v>429</v>
      </c>
      <c r="E30" s="105"/>
      <c r="F30" s="106">
        <v>0</v>
      </c>
      <c r="G30" s="108">
        <v>0</v>
      </c>
      <c r="H30" s="105"/>
      <c r="I30" s="72"/>
      <c r="J30" s="73"/>
      <c r="K30" s="107">
        <v>0</v>
      </c>
      <c r="L30" s="106">
        <f t="shared" si="1"/>
        <v>0</v>
      </c>
      <c r="M30" s="108">
        <f t="shared" si="2"/>
        <v>0</v>
      </c>
      <c r="N30" s="41"/>
      <c r="O30" s="42"/>
    </row>
    <row r="31" spans="1:15">
      <c r="A31" s="56" t="s">
        <v>430</v>
      </c>
      <c r="B31" s="962" t="s">
        <v>431</v>
      </c>
      <c r="C31" s="982"/>
      <c r="D31" s="982"/>
      <c r="E31" s="109">
        <f t="shared" ref="E31:J31" si="3">SUM(E32:E37)</f>
        <v>6700</v>
      </c>
      <c r="F31" s="59">
        <f t="shared" si="3"/>
        <v>6700</v>
      </c>
      <c r="G31" s="60">
        <f t="shared" si="3"/>
        <v>0</v>
      </c>
      <c r="H31" s="109">
        <f t="shared" si="3"/>
        <v>10000</v>
      </c>
      <c r="I31" s="59">
        <f t="shared" si="3"/>
        <v>10000</v>
      </c>
      <c r="J31" s="60">
        <f t="shared" si="3"/>
        <v>0</v>
      </c>
      <c r="K31" s="57">
        <f>SUM(K32:K37)</f>
        <v>16700</v>
      </c>
      <c r="L31" s="100">
        <f t="shared" si="1"/>
        <v>16700</v>
      </c>
      <c r="M31" s="731">
        <f t="shared" si="2"/>
        <v>0</v>
      </c>
      <c r="N31" s="54">
        <f>SUM(N32:N37)</f>
        <v>6860</v>
      </c>
      <c r="O31" s="55">
        <f>SUM(O32:O37)</f>
        <v>6860</v>
      </c>
    </row>
    <row r="32" spans="1:15">
      <c r="A32" s="728"/>
      <c r="B32" s="110" t="s">
        <v>432</v>
      </c>
      <c r="C32" s="738">
        <v>632001</v>
      </c>
      <c r="D32" s="70" t="s">
        <v>433</v>
      </c>
      <c r="E32" s="193">
        <v>200</v>
      </c>
      <c r="F32" s="194">
        <v>200</v>
      </c>
      <c r="G32" s="727">
        <v>0</v>
      </c>
      <c r="H32" s="739"/>
      <c r="I32" s="740"/>
      <c r="J32" s="741"/>
      <c r="K32" s="195">
        <f>SUM(E32)</f>
        <v>200</v>
      </c>
      <c r="L32" s="72">
        <f t="shared" si="1"/>
        <v>200</v>
      </c>
      <c r="M32" s="73">
        <f t="shared" si="2"/>
        <v>0</v>
      </c>
      <c r="N32" s="41">
        <v>230</v>
      </c>
      <c r="O32" s="42">
        <v>230</v>
      </c>
    </row>
    <row r="33" spans="1:15">
      <c r="A33" s="728"/>
      <c r="B33" s="110" t="s">
        <v>432</v>
      </c>
      <c r="C33" s="738">
        <v>632003</v>
      </c>
      <c r="D33" s="70" t="s">
        <v>434</v>
      </c>
      <c r="E33" s="193">
        <v>200</v>
      </c>
      <c r="F33" s="194">
        <v>200</v>
      </c>
      <c r="G33" s="727">
        <v>0</v>
      </c>
      <c r="H33" s="739"/>
      <c r="I33" s="740"/>
      <c r="J33" s="741"/>
      <c r="K33" s="195">
        <f>SUM(E33)</f>
        <v>200</v>
      </c>
      <c r="L33" s="72">
        <f t="shared" si="1"/>
        <v>200</v>
      </c>
      <c r="M33" s="73">
        <f t="shared" si="2"/>
        <v>0</v>
      </c>
      <c r="N33" s="41">
        <v>220</v>
      </c>
      <c r="O33" s="42">
        <v>220</v>
      </c>
    </row>
    <row r="34" spans="1:15">
      <c r="A34" s="728"/>
      <c r="B34" s="110" t="s">
        <v>432</v>
      </c>
      <c r="C34" s="738">
        <v>632002</v>
      </c>
      <c r="D34" s="70" t="s">
        <v>435</v>
      </c>
      <c r="E34" s="193">
        <v>0</v>
      </c>
      <c r="F34" s="194">
        <v>0</v>
      </c>
      <c r="G34" s="727">
        <v>0</v>
      </c>
      <c r="H34" s="739"/>
      <c r="I34" s="740"/>
      <c r="J34" s="741"/>
      <c r="K34" s="195">
        <f>SUM(E34)</f>
        <v>0</v>
      </c>
      <c r="L34" s="72">
        <f t="shared" si="1"/>
        <v>0</v>
      </c>
      <c r="M34" s="73">
        <f t="shared" si="2"/>
        <v>0</v>
      </c>
      <c r="N34" s="41">
        <v>310</v>
      </c>
      <c r="O34" s="42">
        <v>310</v>
      </c>
    </row>
    <row r="35" spans="1:15">
      <c r="A35" s="728"/>
      <c r="B35" s="742" t="s">
        <v>432</v>
      </c>
      <c r="C35" s="326">
        <v>633006</v>
      </c>
      <c r="D35" s="743" t="s">
        <v>548</v>
      </c>
      <c r="E35" s="193">
        <v>300</v>
      </c>
      <c r="F35" s="194">
        <v>300</v>
      </c>
      <c r="G35" s="727">
        <v>0</v>
      </c>
      <c r="H35" s="739"/>
      <c r="I35" s="740"/>
      <c r="J35" s="741"/>
      <c r="K35" s="195">
        <v>300</v>
      </c>
      <c r="L35" s="72">
        <f t="shared" si="1"/>
        <v>300</v>
      </c>
      <c r="M35" s="73">
        <f t="shared" si="2"/>
        <v>0</v>
      </c>
      <c r="N35" s="41"/>
      <c r="O35" s="42"/>
    </row>
    <row r="36" spans="1:15">
      <c r="A36" s="189"/>
      <c r="B36" s="742" t="s">
        <v>432</v>
      </c>
      <c r="C36" s="191">
        <v>635006</v>
      </c>
      <c r="D36" s="192" t="s">
        <v>436</v>
      </c>
      <c r="E36" s="590">
        <v>6000</v>
      </c>
      <c r="F36" s="585">
        <v>6000</v>
      </c>
      <c r="G36" s="586">
        <v>0</v>
      </c>
      <c r="H36" s="196"/>
      <c r="I36" s="197"/>
      <c r="J36" s="744"/>
      <c r="K36" s="213">
        <f>SUM(E36)</f>
        <v>6000</v>
      </c>
      <c r="L36" s="72">
        <f t="shared" si="1"/>
        <v>6000</v>
      </c>
      <c r="M36" s="73">
        <f t="shared" si="2"/>
        <v>0</v>
      </c>
      <c r="N36" s="41">
        <v>6100</v>
      </c>
      <c r="O36" s="42">
        <v>6100</v>
      </c>
    </row>
    <row r="37" spans="1:15" ht="57.75" customHeight="1" thickBot="1">
      <c r="A37" s="86"/>
      <c r="B37" s="745" t="s">
        <v>432</v>
      </c>
      <c r="C37" s="87">
        <v>717002</v>
      </c>
      <c r="D37" s="111" t="s">
        <v>437</v>
      </c>
      <c r="E37" s="406"/>
      <c r="F37" s="407"/>
      <c r="G37" s="408"/>
      <c r="H37" s="217">
        <v>10000</v>
      </c>
      <c r="I37" s="218">
        <v>10000</v>
      </c>
      <c r="J37" s="220">
        <v>0</v>
      </c>
      <c r="K37" s="219">
        <f>SUM(H37)</f>
        <v>10000</v>
      </c>
      <c r="L37" s="367">
        <f t="shared" si="1"/>
        <v>10000</v>
      </c>
      <c r="M37" s="368">
        <f t="shared" si="2"/>
        <v>0</v>
      </c>
      <c r="N37" s="90">
        <v>0</v>
      </c>
      <c r="O37" s="91">
        <v>0</v>
      </c>
    </row>
  </sheetData>
  <mergeCells count="23">
    <mergeCell ref="B31:D31"/>
    <mergeCell ref="E8:G8"/>
    <mergeCell ref="H8:J8"/>
    <mergeCell ref="K8:M8"/>
    <mergeCell ref="B16:D16"/>
    <mergeCell ref="B18:D18"/>
    <mergeCell ref="B22:D22"/>
    <mergeCell ref="A3:M3"/>
    <mergeCell ref="E4:J4"/>
    <mergeCell ref="K4:M5"/>
    <mergeCell ref="I6:I7"/>
    <mergeCell ref="J6:J7"/>
    <mergeCell ref="K6:K7"/>
    <mergeCell ref="L6:L7"/>
    <mergeCell ref="M6:M7"/>
    <mergeCell ref="E6:E7"/>
    <mergeCell ref="F6:F7"/>
    <mergeCell ref="G6:G7"/>
    <mergeCell ref="H6:H7"/>
    <mergeCell ref="N4:N5"/>
    <mergeCell ref="O4:O5"/>
    <mergeCell ref="E5:G5"/>
    <mergeCell ref="H5:J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G15" sqref="G15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1.28515625" customWidth="1"/>
    <col min="5" max="13" width="12.7109375" customWidth="1"/>
    <col min="14" max="14" width="14.42578125" hidden="1" customWidth="1"/>
    <col min="15" max="15" width="14.28515625" hidden="1" customWidth="1"/>
  </cols>
  <sheetData>
    <row r="1" spans="1:15" ht="18.75">
      <c r="A1" s="1" t="s">
        <v>561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5" ht="15.75" thickBot="1">
      <c r="A2" s="4"/>
      <c r="E2" s="3"/>
      <c r="F2" s="3"/>
      <c r="G2" s="3"/>
      <c r="H2" s="3"/>
      <c r="I2" s="3"/>
      <c r="J2" s="3"/>
      <c r="K2" s="5"/>
      <c r="L2" s="5"/>
      <c r="M2" s="5"/>
      <c r="N2" s="6">
        <f>SUM(N11:N25,N27,N29,N31:N42,N44,N46,N48,N50,N52:N53)</f>
        <v>83710</v>
      </c>
      <c r="O2" s="6">
        <f>SUM(O11:O25,O27,O29,O31:O42,O44,O46,O48,O50,O52:O53)</f>
        <v>83720</v>
      </c>
    </row>
    <row r="3" spans="1:15" ht="24.75" thickTop="1" thickBot="1">
      <c r="A3" s="936" t="s">
        <v>0</v>
      </c>
      <c r="B3" s="937"/>
      <c r="C3" s="937"/>
      <c r="D3" s="937"/>
      <c r="E3" s="1031"/>
      <c r="F3" s="1031"/>
      <c r="G3" s="1031"/>
      <c r="H3" s="1032"/>
      <c r="I3" s="1032"/>
      <c r="J3" s="1032"/>
      <c r="K3" s="938"/>
      <c r="L3" s="939"/>
      <c r="M3" s="940"/>
      <c r="N3" s="269"/>
      <c r="O3" s="8"/>
    </row>
    <row r="4" spans="1:15" ht="18" customHeight="1" thickTop="1">
      <c r="A4" s="9"/>
      <c r="B4" s="10"/>
      <c r="C4" s="11"/>
      <c r="D4" s="12"/>
      <c r="E4" s="1033" t="s">
        <v>1</v>
      </c>
      <c r="F4" s="1034"/>
      <c r="G4" s="1034"/>
      <c r="H4" s="1035"/>
      <c r="I4" s="1036"/>
      <c r="J4" s="1037"/>
      <c r="K4" s="1038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3" t="s">
        <v>5</v>
      </c>
      <c r="B5" s="14" t="s">
        <v>6</v>
      </c>
      <c r="C5" s="15"/>
      <c r="D5" s="16"/>
      <c r="E5" s="927" t="s">
        <v>7</v>
      </c>
      <c r="F5" s="928"/>
      <c r="G5" s="929"/>
      <c r="H5" s="930" t="s">
        <v>8</v>
      </c>
      <c r="I5" s="931"/>
      <c r="J5" s="1030"/>
      <c r="K5" s="949"/>
      <c r="L5" s="949"/>
      <c r="M5" s="950"/>
      <c r="N5" s="924"/>
      <c r="O5" s="926"/>
    </row>
    <row r="6" spans="1:15" ht="15" customHeight="1">
      <c r="A6" s="17" t="s">
        <v>9</v>
      </c>
      <c r="B6" s="18" t="s">
        <v>10</v>
      </c>
      <c r="C6" s="11"/>
      <c r="D6" s="19" t="s">
        <v>11</v>
      </c>
      <c r="E6" s="934" t="s">
        <v>12</v>
      </c>
      <c r="F6" s="951" t="s">
        <v>13</v>
      </c>
      <c r="G6" s="932" t="s">
        <v>14</v>
      </c>
      <c r="H6" s="934" t="s">
        <v>12</v>
      </c>
      <c r="I6" s="951" t="s">
        <v>13</v>
      </c>
      <c r="J6" s="932" t="s">
        <v>14</v>
      </c>
      <c r="K6" s="1041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7" t="s">
        <v>17</v>
      </c>
      <c r="B7" s="18" t="s">
        <v>18</v>
      </c>
      <c r="C7" s="11"/>
      <c r="D7" s="19"/>
      <c r="E7" s="935"/>
      <c r="F7" s="952"/>
      <c r="G7" s="933"/>
      <c r="H7" s="935"/>
      <c r="I7" s="952"/>
      <c r="J7" s="933"/>
      <c r="K7" s="1042"/>
      <c r="L7" s="952"/>
      <c r="M7" s="933"/>
      <c r="N7" s="117" t="s">
        <v>19</v>
      </c>
      <c r="O7" s="21" t="s">
        <v>19</v>
      </c>
    </row>
    <row r="8" spans="1:15" ht="15.75" thickBot="1">
      <c r="A8" s="22"/>
      <c r="B8" s="23" t="s">
        <v>20</v>
      </c>
      <c r="C8" s="24"/>
      <c r="D8" s="25"/>
      <c r="E8" s="957" t="s">
        <v>21</v>
      </c>
      <c r="F8" s="958"/>
      <c r="G8" s="959"/>
      <c r="H8" s="957" t="s">
        <v>21</v>
      </c>
      <c r="I8" s="958"/>
      <c r="J8" s="959"/>
      <c r="K8" s="1039" t="s">
        <v>21</v>
      </c>
      <c r="L8" s="960"/>
      <c r="M8" s="961"/>
      <c r="N8" s="118" t="s">
        <v>22</v>
      </c>
      <c r="O8" s="26" t="s">
        <v>22</v>
      </c>
    </row>
    <row r="9" spans="1:15" ht="16.5" thickTop="1">
      <c r="A9" s="270" t="s">
        <v>440</v>
      </c>
      <c r="B9" s="271"/>
      <c r="C9" s="272"/>
      <c r="D9" s="273"/>
      <c r="E9" s="548">
        <f>SUM(E10,E26,E28,E30,E43,E45,E47,E49,E51,E54,E56)</f>
        <v>83638</v>
      </c>
      <c r="F9" s="749">
        <f>SUM(F10,F26,F28,F30,F43,F45,F47,F49,F51,F54,F56)</f>
        <v>85538</v>
      </c>
      <c r="G9" s="749">
        <f>SUM(G10,G26,G28,G30,G43,G45,G47,G49,G51,G54,G56)</f>
        <v>1900</v>
      </c>
      <c r="H9" s="548"/>
      <c r="I9" s="749"/>
      <c r="J9" s="749"/>
      <c r="K9" s="750">
        <f>SUM(H9,E9)</f>
        <v>83638</v>
      </c>
      <c r="L9" s="749">
        <f t="shared" ref="L9:L40" si="0">SUM(F9,I9)</f>
        <v>85538</v>
      </c>
      <c r="M9" s="550">
        <f t="shared" ref="M9:M40" si="1">SUM(G9,J9)</f>
        <v>1900</v>
      </c>
      <c r="N9" s="551">
        <f>SUM(N10,N26,N28,N30,N43,N45,N47,N49,N51,N54,N56)</f>
        <v>83710</v>
      </c>
      <c r="O9" s="280">
        <f>SUM(O10,O26,O28,O30,O43,O45,O47,O49,O51,O54,O56)</f>
        <v>83720</v>
      </c>
    </row>
    <row r="10" spans="1:15" ht="32.450000000000003" customHeight="1">
      <c r="A10" s="281" t="s">
        <v>441</v>
      </c>
      <c r="B10" s="999" t="s">
        <v>442</v>
      </c>
      <c r="C10" s="1043"/>
      <c r="D10" s="1043"/>
      <c r="E10" s="282">
        <f>SUM(E11:E25)</f>
        <v>29409</v>
      </c>
      <c r="F10" s="283">
        <f>SUM(F11:F25)</f>
        <v>29409</v>
      </c>
      <c r="G10" s="284">
        <f>SUM(G11:G25)</f>
        <v>0</v>
      </c>
      <c r="H10" s="282"/>
      <c r="I10" s="283"/>
      <c r="J10" s="310"/>
      <c r="K10" s="284">
        <f>SUM(K11:K25)</f>
        <v>29409</v>
      </c>
      <c r="L10" s="283">
        <f t="shared" si="0"/>
        <v>29409</v>
      </c>
      <c r="M10" s="310">
        <f t="shared" si="1"/>
        <v>0</v>
      </c>
      <c r="N10" s="54">
        <f>SUM(N11:N25)</f>
        <v>29379</v>
      </c>
      <c r="O10" s="55">
        <f>SUM(O11:O25)</f>
        <v>29379</v>
      </c>
    </row>
    <row r="11" spans="1:15" ht="28.15" customHeight="1">
      <c r="A11" s="285"/>
      <c r="B11" s="751">
        <v>10202</v>
      </c>
      <c r="C11" s="128" t="s">
        <v>443</v>
      </c>
      <c r="D11" s="752" t="s">
        <v>444</v>
      </c>
      <c r="E11" s="753">
        <v>6105</v>
      </c>
      <c r="F11" s="754">
        <v>6105</v>
      </c>
      <c r="G11" s="755">
        <v>0</v>
      </c>
      <c r="H11" s="753"/>
      <c r="I11" s="754"/>
      <c r="J11" s="756"/>
      <c r="K11" s="755">
        <f>SUM(E11)</f>
        <v>6105</v>
      </c>
      <c r="L11" s="754">
        <f t="shared" si="0"/>
        <v>6105</v>
      </c>
      <c r="M11" s="756">
        <f t="shared" si="1"/>
        <v>0</v>
      </c>
      <c r="N11" s="41">
        <v>6105</v>
      </c>
      <c r="O11" s="42">
        <v>6105</v>
      </c>
    </row>
    <row r="12" spans="1:15" ht="17.45" customHeight="1">
      <c r="A12" s="285"/>
      <c r="B12" s="751">
        <v>10202</v>
      </c>
      <c r="C12" s="128">
        <v>637014</v>
      </c>
      <c r="D12" s="752" t="s">
        <v>445</v>
      </c>
      <c r="E12" s="753">
        <v>262</v>
      </c>
      <c r="F12" s="754">
        <v>262</v>
      </c>
      <c r="G12" s="755">
        <v>0</v>
      </c>
      <c r="H12" s="753"/>
      <c r="I12" s="754"/>
      <c r="J12" s="756"/>
      <c r="K12" s="755">
        <f>SUM(E12)</f>
        <v>262</v>
      </c>
      <c r="L12" s="754">
        <f t="shared" si="0"/>
        <v>262</v>
      </c>
      <c r="M12" s="756">
        <f t="shared" si="1"/>
        <v>0</v>
      </c>
      <c r="N12" s="41">
        <v>262</v>
      </c>
      <c r="O12" s="42">
        <v>262</v>
      </c>
    </row>
    <row r="13" spans="1:15" ht="16.899999999999999" customHeight="1">
      <c r="A13" s="285"/>
      <c r="B13" s="751">
        <v>10202</v>
      </c>
      <c r="C13" s="128">
        <v>637016</v>
      </c>
      <c r="D13" s="752" t="s">
        <v>26</v>
      </c>
      <c r="E13" s="753">
        <v>45</v>
      </c>
      <c r="F13" s="754">
        <v>45</v>
      </c>
      <c r="G13" s="755">
        <v>0</v>
      </c>
      <c r="H13" s="753"/>
      <c r="I13" s="754"/>
      <c r="J13" s="756"/>
      <c r="K13" s="755">
        <f>SUM(E13)</f>
        <v>45</v>
      </c>
      <c r="L13" s="754">
        <f t="shared" si="0"/>
        <v>45</v>
      </c>
      <c r="M13" s="756">
        <f t="shared" si="1"/>
        <v>0</v>
      </c>
      <c r="N13" s="41">
        <v>45</v>
      </c>
      <c r="O13" s="42">
        <v>45</v>
      </c>
    </row>
    <row r="14" spans="1:15" ht="39" customHeight="1">
      <c r="A14" s="552"/>
      <c r="B14" s="751">
        <v>10202</v>
      </c>
      <c r="C14" s="181">
        <v>642026</v>
      </c>
      <c r="D14" s="752" t="s">
        <v>446</v>
      </c>
      <c r="E14" s="753">
        <v>200</v>
      </c>
      <c r="F14" s="754">
        <v>200</v>
      </c>
      <c r="G14" s="755">
        <v>0</v>
      </c>
      <c r="H14" s="753"/>
      <c r="I14" s="754"/>
      <c r="J14" s="756"/>
      <c r="K14" s="755">
        <v>200</v>
      </c>
      <c r="L14" s="754">
        <f t="shared" si="0"/>
        <v>200</v>
      </c>
      <c r="M14" s="756">
        <f t="shared" si="1"/>
        <v>0</v>
      </c>
      <c r="N14" s="41">
        <v>200</v>
      </c>
      <c r="O14" s="42">
        <v>200</v>
      </c>
    </row>
    <row r="15" spans="1:15" ht="31.5" customHeight="1">
      <c r="A15" s="552"/>
      <c r="B15" s="751">
        <v>10202</v>
      </c>
      <c r="C15" s="128">
        <v>642015</v>
      </c>
      <c r="D15" s="757" t="s">
        <v>31</v>
      </c>
      <c r="E15" s="753"/>
      <c r="F15" s="754">
        <v>0</v>
      </c>
      <c r="G15" s="755">
        <v>0</v>
      </c>
      <c r="H15" s="753"/>
      <c r="I15" s="754"/>
      <c r="J15" s="756"/>
      <c r="K15" s="755"/>
      <c r="L15" s="754">
        <f t="shared" si="0"/>
        <v>0</v>
      </c>
      <c r="M15" s="756">
        <f t="shared" si="1"/>
        <v>0</v>
      </c>
      <c r="N15" s="41"/>
      <c r="O15" s="42"/>
    </row>
    <row r="16" spans="1:15" ht="22.5" customHeight="1">
      <c r="A16" s="552"/>
      <c r="B16" s="751">
        <v>10202</v>
      </c>
      <c r="C16" s="128">
        <v>637012</v>
      </c>
      <c r="D16" s="752" t="s">
        <v>447</v>
      </c>
      <c r="E16" s="753">
        <v>60</v>
      </c>
      <c r="F16" s="754">
        <v>60</v>
      </c>
      <c r="G16" s="755">
        <v>0</v>
      </c>
      <c r="H16" s="753"/>
      <c r="I16" s="754"/>
      <c r="J16" s="756"/>
      <c r="K16" s="755">
        <v>60</v>
      </c>
      <c r="L16" s="754">
        <f t="shared" si="0"/>
        <v>60</v>
      </c>
      <c r="M16" s="756">
        <f t="shared" si="1"/>
        <v>0</v>
      </c>
      <c r="N16" s="41"/>
      <c r="O16" s="42"/>
    </row>
    <row r="17" spans="1:15" ht="17.45" customHeight="1">
      <c r="A17" s="552"/>
      <c r="B17" s="751">
        <v>10202</v>
      </c>
      <c r="C17" s="128" t="s">
        <v>24</v>
      </c>
      <c r="D17" s="752" t="s">
        <v>448</v>
      </c>
      <c r="E17" s="753">
        <v>10169</v>
      </c>
      <c r="F17" s="754">
        <v>10169</v>
      </c>
      <c r="G17" s="755">
        <v>0</v>
      </c>
      <c r="H17" s="753"/>
      <c r="I17" s="754"/>
      <c r="J17" s="756"/>
      <c r="K17" s="755">
        <f>SUM(E17)</f>
        <v>10169</v>
      </c>
      <c r="L17" s="754">
        <f t="shared" si="0"/>
        <v>10169</v>
      </c>
      <c r="M17" s="756">
        <f t="shared" si="1"/>
        <v>0</v>
      </c>
      <c r="N17" s="41">
        <v>10169</v>
      </c>
      <c r="O17" s="42">
        <v>10169</v>
      </c>
    </row>
    <row r="18" spans="1:15" ht="16.149999999999999" customHeight="1">
      <c r="A18" s="552"/>
      <c r="B18" s="751">
        <v>10202</v>
      </c>
      <c r="C18" s="128">
        <v>637016</v>
      </c>
      <c r="D18" s="752" t="s">
        <v>26</v>
      </c>
      <c r="E18" s="753">
        <v>75</v>
      </c>
      <c r="F18" s="754">
        <v>75</v>
      </c>
      <c r="G18" s="755">
        <v>0</v>
      </c>
      <c r="H18" s="753"/>
      <c r="I18" s="754"/>
      <c r="J18" s="756"/>
      <c r="K18" s="755">
        <f>SUM(E18)</f>
        <v>75</v>
      </c>
      <c r="L18" s="754">
        <f t="shared" si="0"/>
        <v>75</v>
      </c>
      <c r="M18" s="756">
        <f t="shared" si="1"/>
        <v>0</v>
      </c>
      <c r="N18" s="41">
        <v>75</v>
      </c>
      <c r="O18" s="42">
        <v>75</v>
      </c>
    </row>
    <row r="19" spans="1:15" ht="15" customHeight="1">
      <c r="A19" s="552"/>
      <c r="B19" s="751">
        <v>10202</v>
      </c>
      <c r="C19" s="128">
        <v>637014</v>
      </c>
      <c r="D19" s="752" t="s">
        <v>449</v>
      </c>
      <c r="E19" s="753">
        <v>523</v>
      </c>
      <c r="F19" s="754">
        <v>523</v>
      </c>
      <c r="G19" s="755">
        <v>0</v>
      </c>
      <c r="H19" s="753"/>
      <c r="I19" s="754"/>
      <c r="J19" s="756"/>
      <c r="K19" s="755">
        <v>523</v>
      </c>
      <c r="L19" s="754">
        <f t="shared" si="0"/>
        <v>523</v>
      </c>
      <c r="M19" s="756">
        <f t="shared" si="1"/>
        <v>0</v>
      </c>
      <c r="N19" s="41">
        <v>523</v>
      </c>
      <c r="O19" s="42">
        <v>523</v>
      </c>
    </row>
    <row r="20" spans="1:15" ht="28.9" customHeight="1">
      <c r="A20" s="552"/>
      <c r="B20" s="751">
        <v>10202</v>
      </c>
      <c r="C20" s="128">
        <v>637027</v>
      </c>
      <c r="D20" s="752" t="s">
        <v>450</v>
      </c>
      <c r="E20" s="753">
        <v>1000</v>
      </c>
      <c r="F20" s="754">
        <v>1000</v>
      </c>
      <c r="G20" s="755">
        <v>0</v>
      </c>
      <c r="H20" s="753"/>
      <c r="I20" s="754"/>
      <c r="J20" s="756"/>
      <c r="K20" s="755">
        <v>1000</v>
      </c>
      <c r="L20" s="754">
        <f t="shared" si="0"/>
        <v>1000</v>
      </c>
      <c r="M20" s="756">
        <f t="shared" si="1"/>
        <v>0</v>
      </c>
      <c r="N20" s="41">
        <v>1000</v>
      </c>
      <c r="O20" s="42">
        <v>1000</v>
      </c>
    </row>
    <row r="21" spans="1:15" ht="28.5" customHeight="1">
      <c r="A21" s="552"/>
      <c r="B21" s="751">
        <v>10202</v>
      </c>
      <c r="C21" s="128">
        <v>637004</v>
      </c>
      <c r="D21" s="752" t="s">
        <v>451</v>
      </c>
      <c r="E21" s="753">
        <v>3500</v>
      </c>
      <c r="F21" s="754">
        <v>3500</v>
      </c>
      <c r="G21" s="755">
        <v>0</v>
      </c>
      <c r="H21" s="753"/>
      <c r="I21" s="754"/>
      <c r="J21" s="756"/>
      <c r="K21" s="755">
        <f>SUM(E21)</f>
        <v>3500</v>
      </c>
      <c r="L21" s="754">
        <f t="shared" si="0"/>
        <v>3500</v>
      </c>
      <c r="M21" s="756">
        <f t="shared" si="1"/>
        <v>0</v>
      </c>
      <c r="N21" s="41">
        <v>3500</v>
      </c>
      <c r="O21" s="42">
        <v>3500</v>
      </c>
    </row>
    <row r="22" spans="1:15" ht="16.149999999999999" customHeight="1">
      <c r="A22" s="552"/>
      <c r="B22" s="751">
        <v>10202</v>
      </c>
      <c r="C22" s="128">
        <v>642026</v>
      </c>
      <c r="D22" s="752" t="s">
        <v>452</v>
      </c>
      <c r="E22" s="753">
        <v>2000</v>
      </c>
      <c r="F22" s="754">
        <v>2000</v>
      </c>
      <c r="G22" s="755">
        <v>0</v>
      </c>
      <c r="H22" s="753"/>
      <c r="I22" s="754"/>
      <c r="J22" s="756"/>
      <c r="K22" s="755">
        <v>2000</v>
      </c>
      <c r="L22" s="754">
        <f t="shared" si="0"/>
        <v>2000</v>
      </c>
      <c r="M22" s="756">
        <f t="shared" si="1"/>
        <v>0</v>
      </c>
      <c r="N22" s="41">
        <v>2000</v>
      </c>
      <c r="O22" s="42">
        <v>2000</v>
      </c>
    </row>
    <row r="23" spans="1:15" ht="17.45" customHeight="1">
      <c r="A23" s="552"/>
      <c r="B23" s="751">
        <v>10202</v>
      </c>
      <c r="C23" s="128">
        <v>642026</v>
      </c>
      <c r="D23" s="752" t="s">
        <v>453</v>
      </c>
      <c r="E23" s="753">
        <v>5070</v>
      </c>
      <c r="F23" s="754">
        <v>5070</v>
      </c>
      <c r="G23" s="755">
        <v>0</v>
      </c>
      <c r="H23" s="753"/>
      <c r="I23" s="754"/>
      <c r="J23" s="756"/>
      <c r="K23" s="755">
        <f>SUM(E23)</f>
        <v>5070</v>
      </c>
      <c r="L23" s="754">
        <f t="shared" si="0"/>
        <v>5070</v>
      </c>
      <c r="M23" s="756">
        <f t="shared" si="1"/>
        <v>0</v>
      </c>
      <c r="N23" s="41">
        <v>5100</v>
      </c>
      <c r="O23" s="42">
        <v>5100</v>
      </c>
    </row>
    <row r="24" spans="1:15" ht="16.149999999999999" customHeight="1">
      <c r="A24" s="552"/>
      <c r="B24" s="751">
        <v>10202</v>
      </c>
      <c r="C24" s="181">
        <v>637027</v>
      </c>
      <c r="D24" s="752" t="s">
        <v>454</v>
      </c>
      <c r="E24" s="753">
        <v>400</v>
      </c>
      <c r="F24" s="754">
        <v>400</v>
      </c>
      <c r="G24" s="755">
        <v>0</v>
      </c>
      <c r="H24" s="753"/>
      <c r="I24" s="754"/>
      <c r="J24" s="756"/>
      <c r="K24" s="755">
        <v>400</v>
      </c>
      <c r="L24" s="754">
        <f t="shared" si="0"/>
        <v>400</v>
      </c>
      <c r="M24" s="756">
        <f t="shared" si="1"/>
        <v>0</v>
      </c>
      <c r="N24" s="41">
        <v>400</v>
      </c>
      <c r="O24" s="42">
        <v>400</v>
      </c>
    </row>
    <row r="25" spans="1:15" ht="33.75" customHeight="1">
      <c r="A25" s="552"/>
      <c r="B25" s="751">
        <v>10202</v>
      </c>
      <c r="C25" s="128">
        <v>717002</v>
      </c>
      <c r="D25" s="752" t="s">
        <v>455</v>
      </c>
      <c r="E25" s="753">
        <v>0</v>
      </c>
      <c r="F25" s="754">
        <v>0</v>
      </c>
      <c r="G25" s="755">
        <v>0</v>
      </c>
      <c r="H25" s="753"/>
      <c r="I25" s="754"/>
      <c r="J25" s="756"/>
      <c r="K25" s="755">
        <v>0</v>
      </c>
      <c r="L25" s="754">
        <f t="shared" si="0"/>
        <v>0</v>
      </c>
      <c r="M25" s="756">
        <f t="shared" si="1"/>
        <v>0</v>
      </c>
      <c r="N25" s="41">
        <v>0</v>
      </c>
      <c r="O25" s="42">
        <v>0</v>
      </c>
    </row>
    <row r="26" spans="1:15">
      <c r="A26" s="700" t="s">
        <v>456</v>
      </c>
      <c r="B26" s="1040" t="s">
        <v>457</v>
      </c>
      <c r="C26" s="982"/>
      <c r="D26" s="982"/>
      <c r="E26" s="600">
        <f>SUM(E27)</f>
        <v>8720</v>
      </c>
      <c r="F26" s="601">
        <f>SUM(F27)</f>
        <v>8720</v>
      </c>
      <c r="G26" s="696">
        <f>SUM(G27)</f>
        <v>0</v>
      </c>
      <c r="H26" s="663"/>
      <c r="I26" s="758"/>
      <c r="J26" s="759"/>
      <c r="K26" s="696">
        <f>SUM(K27)</f>
        <v>8720</v>
      </c>
      <c r="L26" s="283">
        <f t="shared" si="0"/>
        <v>8720</v>
      </c>
      <c r="M26" s="310">
        <f t="shared" si="1"/>
        <v>0</v>
      </c>
      <c r="N26" s="54">
        <f>SUM(N27)</f>
        <v>8750</v>
      </c>
      <c r="O26" s="55">
        <f>SUM(O27)</f>
        <v>8750</v>
      </c>
    </row>
    <row r="27" spans="1:15" ht="107.25" customHeight="1">
      <c r="A27" s="571"/>
      <c r="B27" s="760" t="s">
        <v>458</v>
      </c>
      <c r="C27" s="128" t="s">
        <v>459</v>
      </c>
      <c r="D27" s="46" t="s">
        <v>460</v>
      </c>
      <c r="E27" s="594">
        <v>8720</v>
      </c>
      <c r="F27" s="598">
        <v>8720</v>
      </c>
      <c r="G27" s="761">
        <v>0</v>
      </c>
      <c r="H27" s="594"/>
      <c r="I27" s="598"/>
      <c r="J27" s="599"/>
      <c r="K27" s="761">
        <v>8720</v>
      </c>
      <c r="L27" s="754">
        <f t="shared" si="0"/>
        <v>8720</v>
      </c>
      <c r="M27" s="756">
        <f t="shared" si="1"/>
        <v>0</v>
      </c>
      <c r="N27" s="41">
        <v>8750</v>
      </c>
      <c r="O27" s="42">
        <v>8750</v>
      </c>
    </row>
    <row r="28" spans="1:15">
      <c r="A28" s="662" t="s">
        <v>461</v>
      </c>
      <c r="B28" s="1040" t="s">
        <v>462</v>
      </c>
      <c r="C28" s="970"/>
      <c r="D28" s="970"/>
      <c r="E28" s="600">
        <v>1992</v>
      </c>
      <c r="F28" s="601">
        <f>SUM(F29)</f>
        <v>1992</v>
      </c>
      <c r="G28" s="696">
        <f>SUM(G29)</f>
        <v>0</v>
      </c>
      <c r="H28" s="600"/>
      <c r="I28" s="601"/>
      <c r="J28" s="602"/>
      <c r="K28" s="696">
        <v>1992</v>
      </c>
      <c r="L28" s="283">
        <f t="shared" si="0"/>
        <v>1992</v>
      </c>
      <c r="M28" s="310">
        <f t="shared" si="1"/>
        <v>0</v>
      </c>
      <c r="N28" s="54">
        <f>SUM(N29)</f>
        <v>1992</v>
      </c>
      <c r="O28" s="55">
        <f>SUM(O29)</f>
        <v>1992</v>
      </c>
    </row>
    <row r="29" spans="1:15">
      <c r="A29" s="670"/>
      <c r="B29" s="760" t="s">
        <v>463</v>
      </c>
      <c r="C29" s="135">
        <v>642026</v>
      </c>
      <c r="D29" s="45" t="s">
        <v>464</v>
      </c>
      <c r="E29" s="594">
        <v>1992</v>
      </c>
      <c r="F29" s="598">
        <v>1992</v>
      </c>
      <c r="G29" s="761">
        <v>0</v>
      </c>
      <c r="H29" s="559"/>
      <c r="I29" s="560"/>
      <c r="J29" s="561"/>
      <c r="K29" s="761">
        <v>1992</v>
      </c>
      <c r="L29" s="754">
        <f t="shared" si="0"/>
        <v>1992</v>
      </c>
      <c r="M29" s="756">
        <f t="shared" si="1"/>
        <v>0</v>
      </c>
      <c r="N29" s="41">
        <v>1992</v>
      </c>
      <c r="O29" s="42">
        <v>1992</v>
      </c>
    </row>
    <row r="30" spans="1:15">
      <c r="A30" s="56" t="s">
        <v>465</v>
      </c>
      <c r="B30" s="955" t="s">
        <v>466</v>
      </c>
      <c r="C30" s="1044"/>
      <c r="D30" s="1044"/>
      <c r="E30" s="568">
        <f>SUM(E31:E42)</f>
        <v>24664</v>
      </c>
      <c r="F30" s="569">
        <f>SUM(F31:F42)</f>
        <v>24664</v>
      </c>
      <c r="G30" s="746">
        <f>SUM(G31:G42)</f>
        <v>0</v>
      </c>
      <c r="H30" s="600"/>
      <c r="I30" s="601"/>
      <c r="J30" s="602"/>
      <c r="K30" s="746">
        <f>SUM(K31:K42)</f>
        <v>24664</v>
      </c>
      <c r="L30" s="283">
        <f t="shared" si="0"/>
        <v>24664</v>
      </c>
      <c r="M30" s="310">
        <f t="shared" si="1"/>
        <v>0</v>
      </c>
      <c r="N30" s="54">
        <f>SUM(N31:N42)</f>
        <v>24689</v>
      </c>
      <c r="O30" s="55">
        <f>SUM(O31:O42)</f>
        <v>24699</v>
      </c>
    </row>
    <row r="31" spans="1:15" ht="67.900000000000006" customHeight="1">
      <c r="A31" s="288"/>
      <c r="B31" s="142" t="s">
        <v>463</v>
      </c>
      <c r="C31" s="143" t="s">
        <v>24</v>
      </c>
      <c r="D31" s="144" t="s">
        <v>467</v>
      </c>
      <c r="E31" s="573">
        <v>13899</v>
      </c>
      <c r="F31" s="574">
        <v>13899</v>
      </c>
      <c r="G31" s="747">
        <v>0</v>
      </c>
      <c r="H31" s="762"/>
      <c r="I31" s="763"/>
      <c r="J31" s="764"/>
      <c r="K31" s="747">
        <f>SUM(E31)</f>
        <v>13899</v>
      </c>
      <c r="L31" s="754">
        <f t="shared" si="0"/>
        <v>13899</v>
      </c>
      <c r="M31" s="756">
        <f t="shared" si="1"/>
        <v>0</v>
      </c>
      <c r="N31" s="41">
        <v>13899</v>
      </c>
      <c r="O31" s="42">
        <v>13899</v>
      </c>
    </row>
    <row r="32" spans="1:15" ht="19.899999999999999" customHeight="1">
      <c r="A32" s="288"/>
      <c r="B32" s="142" t="s">
        <v>463</v>
      </c>
      <c r="C32" s="143">
        <v>637027</v>
      </c>
      <c r="D32" s="144" t="s">
        <v>468</v>
      </c>
      <c r="E32" s="573">
        <v>2000</v>
      </c>
      <c r="F32" s="574">
        <v>2000</v>
      </c>
      <c r="G32" s="747">
        <v>0</v>
      </c>
      <c r="H32" s="762"/>
      <c r="I32" s="763"/>
      <c r="J32" s="764"/>
      <c r="K32" s="747">
        <v>2000</v>
      </c>
      <c r="L32" s="754">
        <f t="shared" si="0"/>
        <v>2000</v>
      </c>
      <c r="M32" s="756">
        <f t="shared" si="1"/>
        <v>0</v>
      </c>
      <c r="N32" s="41">
        <v>2000</v>
      </c>
      <c r="O32" s="42">
        <v>2000</v>
      </c>
    </row>
    <row r="33" spans="1:15" ht="28.15" customHeight="1">
      <c r="A33" s="288"/>
      <c r="B33" s="142" t="s">
        <v>463</v>
      </c>
      <c r="C33" s="143">
        <v>632001</v>
      </c>
      <c r="D33" s="144" t="s">
        <v>469</v>
      </c>
      <c r="E33" s="573">
        <v>6000</v>
      </c>
      <c r="F33" s="574">
        <v>6000</v>
      </c>
      <c r="G33" s="747">
        <v>0</v>
      </c>
      <c r="H33" s="762"/>
      <c r="I33" s="763"/>
      <c r="J33" s="764"/>
      <c r="K33" s="747">
        <f>SUM(E33)</f>
        <v>6000</v>
      </c>
      <c r="L33" s="754">
        <f t="shared" si="0"/>
        <v>6000</v>
      </c>
      <c r="M33" s="756">
        <f t="shared" si="1"/>
        <v>0</v>
      </c>
      <c r="N33" s="41">
        <v>6000</v>
      </c>
      <c r="O33" s="42">
        <v>6000</v>
      </c>
    </row>
    <row r="34" spans="1:15" ht="16.899999999999999" customHeight="1">
      <c r="A34" s="288"/>
      <c r="B34" s="142" t="s">
        <v>463</v>
      </c>
      <c r="C34" s="143">
        <v>632002</v>
      </c>
      <c r="D34" s="144" t="s">
        <v>470</v>
      </c>
      <c r="E34" s="573">
        <v>500</v>
      </c>
      <c r="F34" s="574">
        <v>500</v>
      </c>
      <c r="G34" s="747">
        <v>0</v>
      </c>
      <c r="H34" s="762"/>
      <c r="I34" s="763"/>
      <c r="J34" s="764"/>
      <c r="K34" s="747">
        <v>500</v>
      </c>
      <c r="L34" s="754">
        <f t="shared" si="0"/>
        <v>500</v>
      </c>
      <c r="M34" s="756">
        <f t="shared" si="1"/>
        <v>0</v>
      </c>
      <c r="N34" s="41">
        <v>520</v>
      </c>
      <c r="O34" s="42">
        <v>520</v>
      </c>
    </row>
    <row r="35" spans="1:15" ht="16.149999999999999" customHeight="1">
      <c r="A35" s="288"/>
      <c r="B35" s="142" t="s">
        <v>463</v>
      </c>
      <c r="C35" s="143">
        <v>632003</v>
      </c>
      <c r="D35" s="144" t="s">
        <v>471</v>
      </c>
      <c r="E35" s="573">
        <v>400</v>
      </c>
      <c r="F35" s="574">
        <v>400</v>
      </c>
      <c r="G35" s="747">
        <v>0</v>
      </c>
      <c r="H35" s="762"/>
      <c r="I35" s="763"/>
      <c r="J35" s="764"/>
      <c r="K35" s="747">
        <v>400</v>
      </c>
      <c r="L35" s="754">
        <f t="shared" si="0"/>
        <v>400</v>
      </c>
      <c r="M35" s="756">
        <f t="shared" si="1"/>
        <v>0</v>
      </c>
      <c r="N35" s="41">
        <v>405</v>
      </c>
      <c r="O35" s="42">
        <v>405</v>
      </c>
    </row>
    <row r="36" spans="1:15" ht="15" customHeight="1">
      <c r="A36" s="288"/>
      <c r="B36" s="142" t="s">
        <v>463</v>
      </c>
      <c r="C36" s="143">
        <v>632004</v>
      </c>
      <c r="D36" s="144" t="s">
        <v>472</v>
      </c>
      <c r="E36" s="573">
        <v>12</v>
      </c>
      <c r="F36" s="574">
        <v>12</v>
      </c>
      <c r="G36" s="747">
        <v>0</v>
      </c>
      <c r="H36" s="762"/>
      <c r="I36" s="763"/>
      <c r="J36" s="764"/>
      <c r="K36" s="747">
        <v>12</v>
      </c>
      <c r="L36" s="754">
        <f t="shared" si="0"/>
        <v>12</v>
      </c>
      <c r="M36" s="756">
        <f t="shared" si="1"/>
        <v>0</v>
      </c>
      <c r="N36" s="41">
        <v>12</v>
      </c>
      <c r="O36" s="42">
        <v>12</v>
      </c>
    </row>
    <row r="37" spans="1:15" ht="27.6" customHeight="1">
      <c r="A37" s="288"/>
      <c r="B37" s="142"/>
      <c r="C37" s="143">
        <v>633004</v>
      </c>
      <c r="D37" s="144" t="s">
        <v>473</v>
      </c>
      <c r="E37" s="573">
        <v>50</v>
      </c>
      <c r="F37" s="574">
        <v>50</v>
      </c>
      <c r="G37" s="747">
        <v>0</v>
      </c>
      <c r="H37" s="762"/>
      <c r="I37" s="763"/>
      <c r="J37" s="764"/>
      <c r="K37" s="747">
        <v>50</v>
      </c>
      <c r="L37" s="754">
        <f t="shared" si="0"/>
        <v>50</v>
      </c>
      <c r="M37" s="756">
        <f t="shared" si="1"/>
        <v>0</v>
      </c>
      <c r="N37" s="41">
        <v>50</v>
      </c>
      <c r="O37" s="42">
        <v>60</v>
      </c>
    </row>
    <row r="38" spans="1:15" ht="54.6" customHeight="1">
      <c r="A38" s="288"/>
      <c r="B38" s="142" t="s">
        <v>463</v>
      </c>
      <c r="C38" s="143">
        <v>633006</v>
      </c>
      <c r="D38" s="144" t="s">
        <v>474</v>
      </c>
      <c r="E38" s="573">
        <v>1000</v>
      </c>
      <c r="F38" s="574">
        <v>1000</v>
      </c>
      <c r="G38" s="747">
        <v>0</v>
      </c>
      <c r="H38" s="762"/>
      <c r="I38" s="763"/>
      <c r="J38" s="764"/>
      <c r="K38" s="747">
        <v>1000</v>
      </c>
      <c r="L38" s="754">
        <f t="shared" si="0"/>
        <v>1000</v>
      </c>
      <c r="M38" s="756">
        <f t="shared" si="1"/>
        <v>0</v>
      </c>
      <c r="N38" s="41">
        <v>1000</v>
      </c>
      <c r="O38" s="42">
        <v>1000</v>
      </c>
    </row>
    <row r="39" spans="1:15" ht="28.15" customHeight="1">
      <c r="A39" s="288"/>
      <c r="B39" s="142" t="s">
        <v>463</v>
      </c>
      <c r="C39" s="143">
        <v>637004</v>
      </c>
      <c r="D39" s="144" t="s">
        <v>475</v>
      </c>
      <c r="E39" s="573">
        <v>200</v>
      </c>
      <c r="F39" s="574">
        <v>200</v>
      </c>
      <c r="G39" s="747">
        <v>0</v>
      </c>
      <c r="H39" s="762"/>
      <c r="I39" s="763"/>
      <c r="J39" s="764"/>
      <c r="K39" s="747">
        <v>200</v>
      </c>
      <c r="L39" s="754">
        <f t="shared" si="0"/>
        <v>200</v>
      </c>
      <c r="M39" s="756">
        <f t="shared" si="1"/>
        <v>0</v>
      </c>
      <c r="N39" s="41">
        <v>200</v>
      </c>
      <c r="O39" s="42">
        <v>200</v>
      </c>
    </row>
    <row r="40" spans="1:15" ht="15.6" customHeight="1">
      <c r="A40" s="288"/>
      <c r="B40" s="142" t="s">
        <v>463</v>
      </c>
      <c r="C40" s="143">
        <v>637014</v>
      </c>
      <c r="D40" s="144" t="s">
        <v>476</v>
      </c>
      <c r="E40" s="573">
        <v>523</v>
      </c>
      <c r="F40" s="574">
        <v>523</v>
      </c>
      <c r="G40" s="747">
        <v>0</v>
      </c>
      <c r="H40" s="762"/>
      <c r="I40" s="763"/>
      <c r="J40" s="764"/>
      <c r="K40" s="747">
        <v>523</v>
      </c>
      <c r="L40" s="754">
        <f t="shared" si="0"/>
        <v>523</v>
      </c>
      <c r="M40" s="756">
        <f t="shared" si="1"/>
        <v>0</v>
      </c>
      <c r="N40" s="41">
        <v>523</v>
      </c>
      <c r="O40" s="42">
        <v>523</v>
      </c>
    </row>
    <row r="41" spans="1:15" ht="18" customHeight="1">
      <c r="A41" s="288"/>
      <c r="B41" s="295" t="s">
        <v>463</v>
      </c>
      <c r="C41" s="143">
        <v>637016</v>
      </c>
      <c r="D41" s="144" t="s">
        <v>26</v>
      </c>
      <c r="E41" s="573">
        <v>80</v>
      </c>
      <c r="F41" s="574">
        <v>80</v>
      </c>
      <c r="G41" s="747">
        <v>0</v>
      </c>
      <c r="H41" s="762"/>
      <c r="I41" s="763"/>
      <c r="J41" s="764"/>
      <c r="K41" s="747">
        <v>80</v>
      </c>
      <c r="L41" s="754">
        <f t="shared" ref="L41:L57" si="2">SUM(F41,I41)</f>
        <v>80</v>
      </c>
      <c r="M41" s="756">
        <f t="shared" ref="M41:M57" si="3">SUM(G41,J41)</f>
        <v>0</v>
      </c>
      <c r="N41" s="41">
        <v>80</v>
      </c>
      <c r="O41" s="42">
        <v>80</v>
      </c>
    </row>
    <row r="42" spans="1:15" ht="27" customHeight="1">
      <c r="A42" s="288"/>
      <c r="B42" s="295" t="s">
        <v>463</v>
      </c>
      <c r="C42" s="748">
        <v>642015</v>
      </c>
      <c r="D42" s="144" t="s">
        <v>31</v>
      </c>
      <c r="E42" s="573">
        <v>0</v>
      </c>
      <c r="F42" s="574">
        <v>0</v>
      </c>
      <c r="G42" s="747">
        <v>0</v>
      </c>
      <c r="H42" s="762"/>
      <c r="I42" s="763"/>
      <c r="J42" s="764"/>
      <c r="K42" s="747">
        <v>0</v>
      </c>
      <c r="L42" s="754">
        <f t="shared" si="2"/>
        <v>0</v>
      </c>
      <c r="M42" s="756">
        <f t="shared" si="3"/>
        <v>0</v>
      </c>
      <c r="N42" s="41">
        <v>0</v>
      </c>
      <c r="O42" s="42">
        <v>0</v>
      </c>
    </row>
    <row r="43" spans="1:15">
      <c r="A43" s="662" t="s">
        <v>477</v>
      </c>
      <c r="B43" s="1045" t="s">
        <v>478</v>
      </c>
      <c r="C43" s="1029"/>
      <c r="D43" s="1029"/>
      <c r="E43" s="600">
        <f>SUM(E44)</f>
        <v>1500</v>
      </c>
      <c r="F43" s="601">
        <f>SUM(F44)</f>
        <v>1500</v>
      </c>
      <c r="G43" s="696">
        <f>SUM(G44)</f>
        <v>0</v>
      </c>
      <c r="H43" s="600"/>
      <c r="I43" s="601"/>
      <c r="J43" s="602"/>
      <c r="K43" s="696">
        <f>SUM(K44)</f>
        <v>1500</v>
      </c>
      <c r="L43" s="283">
        <f t="shared" si="2"/>
        <v>1500</v>
      </c>
      <c r="M43" s="310">
        <f t="shared" si="3"/>
        <v>0</v>
      </c>
      <c r="N43" s="54">
        <f>SUM(N44)</f>
        <v>1500</v>
      </c>
      <c r="O43" s="55">
        <f>SUM(O44)</f>
        <v>1500</v>
      </c>
    </row>
    <row r="44" spans="1:15" ht="43.9" customHeight="1">
      <c r="A44" s="188"/>
      <c r="B44" s="68" t="s">
        <v>463</v>
      </c>
      <c r="C44" s="135">
        <v>642026</v>
      </c>
      <c r="D44" s="46" t="s">
        <v>479</v>
      </c>
      <c r="E44" s="104">
        <v>1500</v>
      </c>
      <c r="F44" s="66">
        <v>1500</v>
      </c>
      <c r="G44" s="65">
        <v>0</v>
      </c>
      <c r="H44" s="559"/>
      <c r="I44" s="560"/>
      <c r="J44" s="561"/>
      <c r="K44" s="65">
        <v>1500</v>
      </c>
      <c r="L44" s="754">
        <f t="shared" si="2"/>
        <v>1500</v>
      </c>
      <c r="M44" s="756">
        <f t="shared" si="3"/>
        <v>0</v>
      </c>
      <c r="N44" s="41">
        <v>1500</v>
      </c>
      <c r="O44" s="42">
        <v>1500</v>
      </c>
    </row>
    <row r="45" spans="1:15">
      <c r="A45" s="56" t="s">
        <v>480</v>
      </c>
      <c r="B45" s="955" t="s">
        <v>481</v>
      </c>
      <c r="C45" s="1029"/>
      <c r="D45" s="1029"/>
      <c r="E45" s="109">
        <f>SUM(E46)</f>
        <v>4000</v>
      </c>
      <c r="F45" s="59">
        <f>SUM(F46)</f>
        <v>4300</v>
      </c>
      <c r="G45" s="57">
        <f>SUM(G46)</f>
        <v>300</v>
      </c>
      <c r="H45" s="109"/>
      <c r="I45" s="59"/>
      <c r="J45" s="60"/>
      <c r="K45" s="57">
        <f>SUM(K46)</f>
        <v>4000</v>
      </c>
      <c r="L45" s="283">
        <f t="shared" si="2"/>
        <v>4300</v>
      </c>
      <c r="M45" s="310">
        <f t="shared" si="3"/>
        <v>300</v>
      </c>
      <c r="N45" s="54">
        <f>SUM(N46)</f>
        <v>4000</v>
      </c>
      <c r="O45" s="55">
        <f>SUM(O46)</f>
        <v>4000</v>
      </c>
    </row>
    <row r="46" spans="1:15" ht="43.5" customHeight="1">
      <c r="A46" s="766"/>
      <c r="B46" s="74" t="s">
        <v>463</v>
      </c>
      <c r="C46" s="155">
        <v>642014</v>
      </c>
      <c r="D46" s="62" t="s">
        <v>482</v>
      </c>
      <c r="E46" s="151">
        <v>4000</v>
      </c>
      <c r="F46" s="157">
        <v>4300</v>
      </c>
      <c r="G46" s="158">
        <v>300</v>
      </c>
      <c r="H46" s="104"/>
      <c r="I46" s="66"/>
      <c r="J46" s="67"/>
      <c r="K46" s="158">
        <v>4000</v>
      </c>
      <c r="L46" s="793">
        <f t="shared" si="2"/>
        <v>4300</v>
      </c>
      <c r="M46" s="794">
        <f t="shared" si="3"/>
        <v>300</v>
      </c>
      <c r="N46" s="41">
        <v>4000</v>
      </c>
      <c r="O46" s="42">
        <v>4000</v>
      </c>
    </row>
    <row r="47" spans="1:15">
      <c r="A47" s="56" t="s">
        <v>483</v>
      </c>
      <c r="B47" s="955" t="s">
        <v>484</v>
      </c>
      <c r="C47" s="1029"/>
      <c r="D47" s="1029"/>
      <c r="E47" s="109">
        <f>SUM(E48)</f>
        <v>1200</v>
      </c>
      <c r="F47" s="59">
        <f>SUM(F48)</f>
        <v>900</v>
      </c>
      <c r="G47" s="57">
        <f>SUM(G48)</f>
        <v>-300</v>
      </c>
      <c r="H47" s="109"/>
      <c r="I47" s="59"/>
      <c r="J47" s="60"/>
      <c r="K47" s="57">
        <f>SUM(K48)</f>
        <v>1200</v>
      </c>
      <c r="L47" s="283">
        <f t="shared" si="2"/>
        <v>900</v>
      </c>
      <c r="M47" s="310">
        <f t="shared" si="3"/>
        <v>-300</v>
      </c>
      <c r="N47" s="54">
        <f>SUM(N48)</f>
        <v>1200</v>
      </c>
      <c r="O47" s="55">
        <f>SUM(O48)</f>
        <v>1200</v>
      </c>
    </row>
    <row r="48" spans="1:15" ht="27" customHeight="1">
      <c r="A48" s="767"/>
      <c r="B48" s="768">
        <v>10400</v>
      </c>
      <c r="C48" s="768">
        <v>637005</v>
      </c>
      <c r="D48" s="769" t="s">
        <v>484</v>
      </c>
      <c r="E48" s="770">
        <v>1200</v>
      </c>
      <c r="F48" s="771">
        <v>900</v>
      </c>
      <c r="G48" s="772">
        <v>-300</v>
      </c>
      <c r="H48" s="587"/>
      <c r="I48" s="588"/>
      <c r="J48" s="589"/>
      <c r="K48" s="772">
        <v>1200</v>
      </c>
      <c r="L48" s="793">
        <f t="shared" si="2"/>
        <v>900</v>
      </c>
      <c r="M48" s="794">
        <f t="shared" si="3"/>
        <v>-300</v>
      </c>
      <c r="N48" s="41">
        <v>1200</v>
      </c>
      <c r="O48" s="42">
        <v>1200</v>
      </c>
    </row>
    <row r="49" spans="1:15">
      <c r="A49" s="56" t="s">
        <v>485</v>
      </c>
      <c r="B49" s="962" t="s">
        <v>486</v>
      </c>
      <c r="C49" s="970"/>
      <c r="D49" s="970"/>
      <c r="E49" s="109">
        <f>SUM(E50:E50)</f>
        <v>200</v>
      </c>
      <c r="F49" s="59">
        <f>SUM(F50)</f>
        <v>200</v>
      </c>
      <c r="G49" s="57">
        <f>SUM(G50)</f>
        <v>0</v>
      </c>
      <c r="H49" s="109"/>
      <c r="I49" s="59"/>
      <c r="J49" s="60"/>
      <c r="K49" s="57">
        <f>SUM(K50:K50)</f>
        <v>200</v>
      </c>
      <c r="L49" s="283">
        <f t="shared" si="2"/>
        <v>200</v>
      </c>
      <c r="M49" s="310">
        <f t="shared" si="3"/>
        <v>0</v>
      </c>
      <c r="N49" s="54">
        <f>SUM(N50)</f>
        <v>200</v>
      </c>
      <c r="O49" s="55">
        <f>SUM(O50)</f>
        <v>200</v>
      </c>
    </row>
    <row r="50" spans="1:15" ht="28.15" customHeight="1">
      <c r="A50" s="188"/>
      <c r="B50" s="68" t="s">
        <v>458</v>
      </c>
      <c r="C50" s="499">
        <v>642002</v>
      </c>
      <c r="D50" s="314" t="s">
        <v>487</v>
      </c>
      <c r="E50" s="105">
        <v>200</v>
      </c>
      <c r="F50" s="72">
        <v>200</v>
      </c>
      <c r="G50" s="71">
        <v>0</v>
      </c>
      <c r="H50" s="104"/>
      <c r="I50" s="66"/>
      <c r="J50" s="67"/>
      <c r="K50" s="71">
        <v>200</v>
      </c>
      <c r="L50" s="754">
        <f t="shared" si="2"/>
        <v>200</v>
      </c>
      <c r="M50" s="756">
        <f t="shared" si="3"/>
        <v>0</v>
      </c>
      <c r="N50" s="41">
        <v>200</v>
      </c>
      <c r="O50" s="42">
        <v>200</v>
      </c>
    </row>
    <row r="51" spans="1:15">
      <c r="A51" s="773" t="s">
        <v>488</v>
      </c>
      <c r="B51" s="962" t="s">
        <v>489</v>
      </c>
      <c r="C51" s="970"/>
      <c r="D51" s="970"/>
      <c r="E51" s="600">
        <f>SUM(E52:E53)</f>
        <v>11953</v>
      </c>
      <c r="F51" s="601">
        <f>SUM(F52:F53)</f>
        <v>11953</v>
      </c>
      <c r="G51" s="696">
        <f>SUM(G52:G53)</f>
        <v>0</v>
      </c>
      <c r="H51" s="663"/>
      <c r="I51" s="758"/>
      <c r="J51" s="759"/>
      <c r="K51" s="696">
        <f>SUM(K52:K53)</f>
        <v>11953</v>
      </c>
      <c r="L51" s="283">
        <f t="shared" si="2"/>
        <v>11953</v>
      </c>
      <c r="M51" s="310">
        <f t="shared" si="3"/>
        <v>0</v>
      </c>
      <c r="N51" s="54">
        <f>SUM(N52:N53)</f>
        <v>12000</v>
      </c>
      <c r="O51" s="55">
        <f>SUM(O52:O53)</f>
        <v>12000</v>
      </c>
    </row>
    <row r="52" spans="1:15" ht="30.75" customHeight="1">
      <c r="A52" s="659"/>
      <c r="B52" s="68" t="s">
        <v>490</v>
      </c>
      <c r="C52" s="135">
        <v>642026</v>
      </c>
      <c r="D52" s="46" t="s">
        <v>491</v>
      </c>
      <c r="E52" s="104">
        <v>9795</v>
      </c>
      <c r="F52" s="66">
        <v>9795</v>
      </c>
      <c r="G52" s="65">
        <v>0</v>
      </c>
      <c r="H52" s="104"/>
      <c r="I52" s="66"/>
      <c r="J52" s="67"/>
      <c r="K52" s="65">
        <v>9795</v>
      </c>
      <c r="L52" s="754">
        <f t="shared" si="2"/>
        <v>9795</v>
      </c>
      <c r="M52" s="756">
        <f t="shared" si="3"/>
        <v>0</v>
      </c>
      <c r="N52" s="41">
        <v>9800</v>
      </c>
      <c r="O52" s="42">
        <v>9800</v>
      </c>
    </row>
    <row r="53" spans="1:15" ht="30" customHeight="1">
      <c r="A53" s="659"/>
      <c r="B53" s="68" t="s">
        <v>490</v>
      </c>
      <c r="C53" s="135">
        <v>642026</v>
      </c>
      <c r="D53" s="46" t="s">
        <v>492</v>
      </c>
      <c r="E53" s="104">
        <v>2158</v>
      </c>
      <c r="F53" s="66">
        <v>2158</v>
      </c>
      <c r="G53" s="65">
        <v>0</v>
      </c>
      <c r="H53" s="104"/>
      <c r="I53" s="66"/>
      <c r="J53" s="67"/>
      <c r="K53" s="65">
        <v>2158</v>
      </c>
      <c r="L53" s="754">
        <f t="shared" si="2"/>
        <v>2158</v>
      </c>
      <c r="M53" s="756">
        <f t="shared" si="3"/>
        <v>0</v>
      </c>
      <c r="N53" s="41">
        <v>2200</v>
      </c>
      <c r="O53" s="42">
        <v>2200</v>
      </c>
    </row>
    <row r="54" spans="1:15">
      <c r="A54" s="56" t="s">
        <v>493</v>
      </c>
      <c r="B54" s="962" t="s">
        <v>494</v>
      </c>
      <c r="C54" s="970"/>
      <c r="D54" s="970"/>
      <c r="E54" s="600">
        <v>0</v>
      </c>
      <c r="F54" s="601">
        <f>SUM(F55)</f>
        <v>800</v>
      </c>
      <c r="G54" s="696">
        <f>SUM(G55)</f>
        <v>800</v>
      </c>
      <c r="H54" s="600"/>
      <c r="I54" s="601"/>
      <c r="J54" s="602"/>
      <c r="K54" s="696">
        <v>0</v>
      </c>
      <c r="L54" s="283">
        <f t="shared" si="2"/>
        <v>800</v>
      </c>
      <c r="M54" s="310">
        <f t="shared" si="3"/>
        <v>800</v>
      </c>
      <c r="N54" s="54">
        <v>0</v>
      </c>
      <c r="O54" s="55">
        <v>0</v>
      </c>
    </row>
    <row r="55" spans="1:15" ht="30.6" customHeight="1">
      <c r="A55" s="788"/>
      <c r="B55" s="789" t="s">
        <v>463</v>
      </c>
      <c r="C55" s="515">
        <v>642026</v>
      </c>
      <c r="D55" s="790" t="s">
        <v>495</v>
      </c>
      <c r="E55" s="791">
        <v>0</v>
      </c>
      <c r="F55" s="608">
        <v>800</v>
      </c>
      <c r="G55" s="792">
        <v>800</v>
      </c>
      <c r="H55" s="590"/>
      <c r="I55" s="585"/>
      <c r="J55" s="586"/>
      <c r="K55" s="792">
        <v>0</v>
      </c>
      <c r="L55" s="793">
        <f t="shared" si="2"/>
        <v>800</v>
      </c>
      <c r="M55" s="794">
        <f t="shared" si="3"/>
        <v>800</v>
      </c>
      <c r="N55" s="774">
        <v>0</v>
      </c>
      <c r="O55" s="291">
        <v>0</v>
      </c>
    </row>
    <row r="56" spans="1:15">
      <c r="A56" s="773" t="s">
        <v>496</v>
      </c>
      <c r="B56" s="962" t="s">
        <v>100</v>
      </c>
      <c r="C56" s="970"/>
      <c r="D56" s="970"/>
      <c r="E56" s="600">
        <v>0</v>
      </c>
      <c r="F56" s="601">
        <f>SUM(F57:F58)</f>
        <v>1100</v>
      </c>
      <c r="G56" s="696">
        <f>SUM(G57:G58)</f>
        <v>1100</v>
      </c>
      <c r="H56" s="663"/>
      <c r="I56" s="758"/>
      <c r="J56" s="759"/>
      <c r="K56" s="696">
        <v>0</v>
      </c>
      <c r="L56" s="283">
        <f t="shared" si="2"/>
        <v>1100</v>
      </c>
      <c r="M56" s="310">
        <f t="shared" si="3"/>
        <v>1100</v>
      </c>
      <c r="N56" s="54">
        <v>0</v>
      </c>
      <c r="O56" s="55">
        <v>0</v>
      </c>
    </row>
    <row r="57" spans="1:15" ht="15.75" thickBot="1">
      <c r="A57" s="730"/>
      <c r="B57" s="742" t="s">
        <v>463</v>
      </c>
      <c r="C57" s="514">
        <v>717001</v>
      </c>
      <c r="D57" s="775" t="s">
        <v>497</v>
      </c>
      <c r="E57" s="193">
        <v>0</v>
      </c>
      <c r="F57" s="194">
        <v>0</v>
      </c>
      <c r="G57" s="195">
        <v>0</v>
      </c>
      <c r="H57" s="193"/>
      <c r="I57" s="194"/>
      <c r="J57" s="727"/>
      <c r="K57" s="195">
        <v>0</v>
      </c>
      <c r="L57" s="776">
        <f t="shared" si="2"/>
        <v>0</v>
      </c>
      <c r="M57" s="777">
        <f t="shared" si="3"/>
        <v>0</v>
      </c>
      <c r="N57" s="778">
        <v>0</v>
      </c>
      <c r="O57" s="779">
        <v>0</v>
      </c>
    </row>
    <row r="58" spans="1:15" s="683" customFormat="1" ht="42.75" customHeight="1" thickTop="1">
      <c r="A58" s="782"/>
      <c r="B58" s="780">
        <v>10700</v>
      </c>
      <c r="C58" s="765" t="s">
        <v>498</v>
      </c>
      <c r="D58" s="781" t="s">
        <v>499</v>
      </c>
      <c r="E58" s="782"/>
      <c r="F58" s="783">
        <v>1100</v>
      </c>
      <c r="G58" s="784">
        <v>1100</v>
      </c>
      <c r="H58" s="785"/>
      <c r="I58" s="786"/>
      <c r="J58" s="787"/>
      <c r="K58" s="782">
        <v>0</v>
      </c>
      <c r="L58" s="783">
        <f>SUM(F58)</f>
        <v>1100</v>
      </c>
      <c r="M58" s="784">
        <f>SUM(G58)</f>
        <v>1100</v>
      </c>
    </row>
  </sheetData>
  <mergeCells count="30">
    <mergeCell ref="B54:D54"/>
    <mergeCell ref="B56:D56"/>
    <mergeCell ref="B30:D30"/>
    <mergeCell ref="B43:D43"/>
    <mergeCell ref="B45:D45"/>
    <mergeCell ref="B47:D47"/>
    <mergeCell ref="B49:D49"/>
    <mergeCell ref="B51:D51"/>
    <mergeCell ref="B28:D28"/>
    <mergeCell ref="I6:I7"/>
    <mergeCell ref="J6:J7"/>
    <mergeCell ref="K6:K7"/>
    <mergeCell ref="B10:D10"/>
    <mergeCell ref="B26:D26"/>
    <mergeCell ref="L6:L7"/>
    <mergeCell ref="E8:G8"/>
    <mergeCell ref="H8:J8"/>
    <mergeCell ref="K8:M8"/>
    <mergeCell ref="M6:M7"/>
    <mergeCell ref="E6:E7"/>
    <mergeCell ref="F6:F7"/>
    <mergeCell ref="G6:G7"/>
    <mergeCell ref="H6:H7"/>
    <mergeCell ref="O4:O5"/>
    <mergeCell ref="E5:G5"/>
    <mergeCell ref="H5:J5"/>
    <mergeCell ref="A3:M3"/>
    <mergeCell ref="E4:J4"/>
    <mergeCell ref="K4:M5"/>
    <mergeCell ref="N4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workbookViewId="0">
      <selection activeCell="P23" sqref="P23"/>
    </sheetView>
  </sheetViews>
  <sheetFormatPr defaultRowHeight="15"/>
  <cols>
    <col min="1" max="1" width="8" customWidth="1"/>
    <col min="4" max="4" width="22.7109375" customWidth="1"/>
    <col min="5" max="13" width="12.7109375" customWidth="1"/>
    <col min="14" max="14" width="18.42578125" hidden="1" customWidth="1"/>
    <col min="15" max="15" width="17.7109375" hidden="1" customWidth="1"/>
  </cols>
  <sheetData>
    <row r="1" spans="1:15" ht="18.75">
      <c r="A1" s="1" t="s">
        <v>549</v>
      </c>
      <c r="B1" s="2"/>
      <c r="C1" s="2"/>
      <c r="D1" s="2"/>
    </row>
    <row r="2" spans="1:15" ht="15.75" thickBot="1">
      <c r="A2" s="4"/>
    </row>
    <row r="3" spans="1:15" ht="24.75" thickTop="1" thickBot="1">
      <c r="A3" s="936" t="s">
        <v>0</v>
      </c>
      <c r="B3" s="937"/>
      <c r="C3" s="937"/>
      <c r="D3" s="937"/>
      <c r="E3" s="1031"/>
      <c r="F3" s="1031"/>
      <c r="G3" s="1031"/>
      <c r="H3" s="1032"/>
      <c r="I3" s="1032"/>
      <c r="J3" s="1032"/>
      <c r="K3" s="938"/>
      <c r="L3" s="939"/>
      <c r="M3" s="940"/>
      <c r="N3" s="269"/>
      <c r="O3" s="8"/>
    </row>
    <row r="4" spans="1:15" ht="18" customHeight="1" thickTop="1">
      <c r="A4" s="1046" t="s">
        <v>500</v>
      </c>
      <c r="B4" s="1047"/>
      <c r="C4" s="1047"/>
      <c r="D4" s="1048"/>
      <c r="E4" s="1033" t="s">
        <v>1</v>
      </c>
      <c r="F4" s="1034"/>
      <c r="G4" s="1034"/>
      <c r="H4" s="1052"/>
      <c r="I4" s="946"/>
      <c r="J4" s="947"/>
      <c r="K4" s="1038" t="s">
        <v>2</v>
      </c>
      <c r="L4" s="946"/>
      <c r="M4" s="947"/>
      <c r="N4" s="923" t="s">
        <v>3</v>
      </c>
      <c r="O4" s="925" t="s">
        <v>4</v>
      </c>
    </row>
    <row r="5" spans="1:15" ht="24.6" customHeight="1">
      <c r="A5" s="1049"/>
      <c r="B5" s="1050"/>
      <c r="C5" s="1050"/>
      <c r="D5" s="1051"/>
      <c r="E5" s="927" t="s">
        <v>7</v>
      </c>
      <c r="F5" s="928"/>
      <c r="G5" s="928"/>
      <c r="H5" s="930" t="s">
        <v>8</v>
      </c>
      <c r="I5" s="931"/>
      <c r="J5" s="1030"/>
      <c r="K5" s="949"/>
      <c r="L5" s="949"/>
      <c r="M5" s="950"/>
      <c r="N5" s="924"/>
      <c r="O5" s="926"/>
    </row>
    <row r="6" spans="1:15" ht="15" customHeight="1">
      <c r="A6" s="1056" t="s">
        <v>501</v>
      </c>
      <c r="B6" s="1059" t="s">
        <v>502</v>
      </c>
      <c r="C6" s="1060"/>
      <c r="D6" s="1061"/>
      <c r="E6" s="934" t="s">
        <v>12</v>
      </c>
      <c r="F6" s="951" t="s">
        <v>13</v>
      </c>
      <c r="G6" s="953" t="s">
        <v>14</v>
      </c>
      <c r="H6" s="934" t="s">
        <v>12</v>
      </c>
      <c r="I6" s="951" t="s">
        <v>13</v>
      </c>
      <c r="J6" s="932" t="s">
        <v>14</v>
      </c>
      <c r="K6" s="1041" t="s">
        <v>12</v>
      </c>
      <c r="L6" s="951" t="s">
        <v>13</v>
      </c>
      <c r="M6" s="932" t="s">
        <v>14</v>
      </c>
      <c r="N6" s="116" t="s">
        <v>15</v>
      </c>
      <c r="O6" s="20" t="s">
        <v>16</v>
      </c>
    </row>
    <row r="7" spans="1:15" ht="25.9" customHeight="1">
      <c r="A7" s="1057"/>
      <c r="B7" s="1062"/>
      <c r="C7" s="1063"/>
      <c r="D7" s="1064"/>
      <c r="E7" s="935"/>
      <c r="F7" s="952"/>
      <c r="G7" s="954"/>
      <c r="H7" s="935"/>
      <c r="I7" s="952"/>
      <c r="J7" s="933"/>
      <c r="K7" s="1042"/>
      <c r="L7" s="952"/>
      <c r="M7" s="933"/>
      <c r="N7" s="117" t="s">
        <v>19</v>
      </c>
      <c r="O7" s="21" t="s">
        <v>19</v>
      </c>
    </row>
    <row r="8" spans="1:15" ht="15.75" thickBot="1">
      <c r="A8" s="1058"/>
      <c r="B8" s="1065"/>
      <c r="C8" s="1066"/>
      <c r="D8" s="1067"/>
      <c r="E8" s="957" t="s">
        <v>21</v>
      </c>
      <c r="F8" s="958"/>
      <c r="G8" s="958"/>
      <c r="H8" s="957" t="s">
        <v>21</v>
      </c>
      <c r="I8" s="958"/>
      <c r="J8" s="959"/>
      <c r="K8" s="1039" t="s">
        <v>21</v>
      </c>
      <c r="L8" s="960"/>
      <c r="M8" s="961"/>
      <c r="N8" s="118" t="s">
        <v>22</v>
      </c>
      <c r="O8" s="26" t="s">
        <v>22</v>
      </c>
    </row>
    <row r="9" spans="1:15" ht="20.25" customHeight="1" thickTop="1">
      <c r="A9" s="795" t="s">
        <v>503</v>
      </c>
      <c r="B9" s="1069" t="s">
        <v>504</v>
      </c>
      <c r="C9" s="1070"/>
      <c r="D9" s="1071"/>
      <c r="E9" s="796">
        <v>404972</v>
      </c>
      <c r="F9" s="797">
        <f>SUM('[1]1'!G9)</f>
        <v>404972</v>
      </c>
      <c r="G9" s="798">
        <v>0</v>
      </c>
      <c r="H9" s="799">
        <v>4500</v>
      </c>
      <c r="I9" s="800">
        <v>4500</v>
      </c>
      <c r="J9" s="801">
        <v>0</v>
      </c>
      <c r="K9" s="802">
        <f t="shared" ref="K9:K21" si="0">SUM(H9,E9)</f>
        <v>409472</v>
      </c>
      <c r="L9" s="800">
        <f>SUM(F9,I9)</f>
        <v>409472</v>
      </c>
      <c r="M9" s="801">
        <f>SUM(G9,J9)</f>
        <v>0</v>
      </c>
      <c r="N9" s="803">
        <v>402473</v>
      </c>
      <c r="O9" s="804">
        <v>402473</v>
      </c>
    </row>
    <row r="10" spans="1:15" ht="21" customHeight="1">
      <c r="A10" s="805" t="s">
        <v>505</v>
      </c>
      <c r="B10" s="1053" t="s">
        <v>506</v>
      </c>
      <c r="C10" s="1054"/>
      <c r="D10" s="1055"/>
      <c r="E10" s="806">
        <v>78557</v>
      </c>
      <c r="F10" s="807">
        <f>SUM('[1]2'!G9)</f>
        <v>78557</v>
      </c>
      <c r="G10" s="808">
        <v>0</v>
      </c>
      <c r="H10" s="809">
        <v>11750</v>
      </c>
      <c r="I10" s="810">
        <f>SUM('[1]2'!K9)</f>
        <v>11750</v>
      </c>
      <c r="J10" s="811">
        <v>0</v>
      </c>
      <c r="K10" s="809">
        <f t="shared" si="0"/>
        <v>90307</v>
      </c>
      <c r="L10" s="812">
        <f>SUM(F10,I10)</f>
        <v>90307</v>
      </c>
      <c r="M10" s="801">
        <f>SUM(G10,J10)</f>
        <v>0</v>
      </c>
      <c r="N10" s="813">
        <v>78686</v>
      </c>
      <c r="O10" s="814">
        <v>76849</v>
      </c>
    </row>
    <row r="11" spans="1:15" ht="15.75">
      <c r="A11" s="805" t="s">
        <v>507</v>
      </c>
      <c r="B11" s="1053" t="s">
        <v>508</v>
      </c>
      <c r="C11" s="1054"/>
      <c r="D11" s="1055"/>
      <c r="E11" s="815">
        <v>189431</v>
      </c>
      <c r="F11" s="816">
        <f>SUM('[1]3'!G9)</f>
        <v>206398</v>
      </c>
      <c r="G11" s="817">
        <v>16967</v>
      </c>
      <c r="H11" s="818">
        <v>317435</v>
      </c>
      <c r="I11" s="816">
        <f>SUM('[1]3'!K9)</f>
        <v>315435</v>
      </c>
      <c r="J11" s="819">
        <f>SUM('[1]3'!L9)</f>
        <v>-2000</v>
      </c>
      <c r="K11" s="818">
        <f t="shared" si="0"/>
        <v>506866</v>
      </c>
      <c r="L11" s="812">
        <f>SUM(I11,F11)</f>
        <v>521833</v>
      </c>
      <c r="M11" s="801">
        <f>SUM(J11,G11)</f>
        <v>14967</v>
      </c>
      <c r="N11" s="813">
        <v>134558</v>
      </c>
      <c r="O11" s="814">
        <v>134582</v>
      </c>
    </row>
    <row r="12" spans="1:15" ht="15.75">
      <c r="A12" s="820" t="s">
        <v>509</v>
      </c>
      <c r="B12" s="1068" t="s">
        <v>510</v>
      </c>
      <c r="C12" s="1054"/>
      <c r="D12" s="1055"/>
      <c r="E12" s="815">
        <v>55395</v>
      </c>
      <c r="F12" s="816">
        <v>55395</v>
      </c>
      <c r="G12" s="817">
        <v>0</v>
      </c>
      <c r="H12" s="818">
        <v>10900</v>
      </c>
      <c r="I12" s="816">
        <v>10900</v>
      </c>
      <c r="J12" s="819">
        <v>0</v>
      </c>
      <c r="K12" s="818">
        <f t="shared" si="0"/>
        <v>66295</v>
      </c>
      <c r="L12" s="812">
        <f>SUM(F12,I12)</f>
        <v>66295</v>
      </c>
      <c r="M12" s="801">
        <f>SUM(G12,J12)</f>
        <v>0</v>
      </c>
      <c r="N12" s="813">
        <v>55446</v>
      </c>
      <c r="O12" s="814">
        <v>55460</v>
      </c>
    </row>
    <row r="13" spans="1:15" ht="15.75">
      <c r="A13" s="805" t="s">
        <v>511</v>
      </c>
      <c r="B13" s="1053" t="s">
        <v>512</v>
      </c>
      <c r="C13" s="1054"/>
      <c r="D13" s="1055"/>
      <c r="E13" s="815">
        <v>93643</v>
      </c>
      <c r="F13" s="816">
        <v>130561</v>
      </c>
      <c r="G13" s="817">
        <v>36918</v>
      </c>
      <c r="H13" s="818">
        <v>871205</v>
      </c>
      <c r="I13" s="816">
        <f>SUM('[1]5'!K9)</f>
        <v>823080</v>
      </c>
      <c r="J13" s="819">
        <f>SUM('[1]5'!L9)</f>
        <v>-48125</v>
      </c>
      <c r="K13" s="818">
        <f t="shared" si="0"/>
        <v>964848</v>
      </c>
      <c r="L13" s="812">
        <f>SUM(F13,I13)</f>
        <v>953641</v>
      </c>
      <c r="M13" s="801">
        <f>SUM(J13,G13)</f>
        <v>-11207</v>
      </c>
      <c r="N13" s="813">
        <v>83460</v>
      </c>
      <c r="O13" s="814">
        <v>83553</v>
      </c>
    </row>
    <row r="14" spans="1:15" ht="15.75">
      <c r="A14" s="805" t="s">
        <v>513</v>
      </c>
      <c r="B14" s="1053" t="s">
        <v>514</v>
      </c>
      <c r="C14" s="1054"/>
      <c r="D14" s="1055"/>
      <c r="E14" s="815">
        <v>173299</v>
      </c>
      <c r="F14" s="816">
        <v>182260</v>
      </c>
      <c r="G14" s="817">
        <v>8961</v>
      </c>
      <c r="H14" s="818">
        <v>424171</v>
      </c>
      <c r="I14" s="816">
        <v>415210</v>
      </c>
      <c r="J14" s="819">
        <v>-8961</v>
      </c>
      <c r="K14" s="818">
        <f t="shared" si="0"/>
        <v>597470</v>
      </c>
      <c r="L14" s="812">
        <v>597470</v>
      </c>
      <c r="M14" s="801">
        <f>SUM(G14,J14)</f>
        <v>0</v>
      </c>
      <c r="N14" s="813">
        <v>167651</v>
      </c>
      <c r="O14" s="814">
        <v>167771</v>
      </c>
    </row>
    <row r="15" spans="1:15" ht="16.5" thickBot="1">
      <c r="A15" s="805" t="s">
        <v>515</v>
      </c>
      <c r="B15" s="1053" t="s">
        <v>516</v>
      </c>
      <c r="C15" s="1054"/>
      <c r="D15" s="1055"/>
      <c r="E15" s="815">
        <v>206877</v>
      </c>
      <c r="F15" s="816">
        <v>225681</v>
      </c>
      <c r="G15" s="817">
        <v>18804</v>
      </c>
      <c r="H15" s="818">
        <v>2112213</v>
      </c>
      <c r="I15" s="816">
        <f>SUM('[1]7'!K9)</f>
        <v>2112213</v>
      </c>
      <c r="J15" s="819">
        <v>0</v>
      </c>
      <c r="K15" s="818">
        <f t="shared" si="0"/>
        <v>2319090</v>
      </c>
      <c r="L15" s="812">
        <f>SUM(F15,I15)</f>
        <v>2337894</v>
      </c>
      <c r="M15" s="801">
        <f>SUM(G15,J15)</f>
        <v>18804</v>
      </c>
      <c r="N15" s="813">
        <v>219870</v>
      </c>
      <c r="O15" s="814">
        <v>223481</v>
      </c>
    </row>
    <row r="16" spans="1:15" ht="17.25" thickTop="1" thickBot="1">
      <c r="A16" s="820" t="s">
        <v>517</v>
      </c>
      <c r="B16" s="1081" t="s">
        <v>518</v>
      </c>
      <c r="C16" s="1054"/>
      <c r="D16" s="1055"/>
      <c r="E16" s="815">
        <v>1854280</v>
      </c>
      <c r="F16" s="821">
        <f ca="1">SUM('8'!F9)</f>
        <v>1854192</v>
      </c>
      <c r="G16" s="822">
        <f ca="1">SUM('8'!G9)</f>
        <v>-88</v>
      </c>
      <c r="H16" s="818">
        <v>33000</v>
      </c>
      <c r="I16" s="821">
        <v>35700</v>
      </c>
      <c r="J16" s="822">
        <v>2700</v>
      </c>
      <c r="K16" s="818">
        <f t="shared" si="0"/>
        <v>1887280</v>
      </c>
      <c r="L16" s="812">
        <f ca="1">SUM('8'!L9)</f>
        <v>1889892</v>
      </c>
      <c r="M16" s="801">
        <f>SUM(J16,G16)</f>
        <v>2612</v>
      </c>
      <c r="N16" s="813">
        <v>1841229</v>
      </c>
      <c r="O16" s="814">
        <v>1839809</v>
      </c>
    </row>
    <row r="17" spans="1:15" ht="16.5" thickTop="1">
      <c r="A17" s="820" t="s">
        <v>519</v>
      </c>
      <c r="B17" s="1068" t="s">
        <v>520</v>
      </c>
      <c r="C17" s="1054"/>
      <c r="D17" s="1055"/>
      <c r="E17" s="815">
        <v>130255</v>
      </c>
      <c r="F17" s="816">
        <v>106750</v>
      </c>
      <c r="G17" s="817">
        <v>-23505</v>
      </c>
      <c r="H17" s="818">
        <v>40000</v>
      </c>
      <c r="I17" s="816">
        <v>40000</v>
      </c>
      <c r="J17" s="819">
        <v>0</v>
      </c>
      <c r="K17" s="818">
        <f t="shared" si="0"/>
        <v>170255</v>
      </c>
      <c r="L17" s="812">
        <f t="shared" ref="L17:M22" si="1">SUM(F17,I17)</f>
        <v>146750</v>
      </c>
      <c r="M17" s="801">
        <f t="shared" si="1"/>
        <v>-23505</v>
      </c>
      <c r="N17" s="813">
        <v>106400</v>
      </c>
      <c r="O17" s="814">
        <v>109980</v>
      </c>
    </row>
    <row r="18" spans="1:15" ht="15.75">
      <c r="A18" s="820" t="s">
        <v>521</v>
      </c>
      <c r="B18" s="1068" t="s">
        <v>522</v>
      </c>
      <c r="C18" s="1054"/>
      <c r="D18" s="1055"/>
      <c r="E18" s="815">
        <v>47544</v>
      </c>
      <c r="F18" s="816">
        <v>47544</v>
      </c>
      <c r="G18" s="817">
        <v>0</v>
      </c>
      <c r="H18" s="818">
        <v>16597</v>
      </c>
      <c r="I18" s="816">
        <v>16597</v>
      </c>
      <c r="J18" s="819">
        <v>0</v>
      </c>
      <c r="K18" s="818">
        <f t="shared" si="0"/>
        <v>64141</v>
      </c>
      <c r="L18" s="812">
        <f t="shared" si="1"/>
        <v>64141</v>
      </c>
      <c r="M18" s="801">
        <f t="shared" si="1"/>
        <v>0</v>
      </c>
      <c r="N18" s="813">
        <v>47544</v>
      </c>
      <c r="O18" s="814">
        <v>47544</v>
      </c>
    </row>
    <row r="19" spans="1:15" ht="15.75">
      <c r="A19" s="805" t="s">
        <v>523</v>
      </c>
      <c r="B19" s="1082" t="s">
        <v>524</v>
      </c>
      <c r="C19" s="1054"/>
      <c r="D19" s="1055"/>
      <c r="E19" s="815">
        <v>72986</v>
      </c>
      <c r="F19" s="816">
        <v>164612</v>
      </c>
      <c r="G19" s="817">
        <v>91626</v>
      </c>
      <c r="H19" s="818">
        <v>10000</v>
      </c>
      <c r="I19" s="816">
        <v>10000</v>
      </c>
      <c r="J19" s="819">
        <v>0</v>
      </c>
      <c r="K19" s="818">
        <f t="shared" si="0"/>
        <v>82986</v>
      </c>
      <c r="L19" s="812">
        <f t="shared" si="1"/>
        <v>174612</v>
      </c>
      <c r="M19" s="801">
        <f t="shared" si="1"/>
        <v>91626</v>
      </c>
      <c r="N19" s="813">
        <v>44076</v>
      </c>
      <c r="O19" s="814">
        <v>44500</v>
      </c>
    </row>
    <row r="20" spans="1:15" ht="15.75">
      <c r="A20" s="820" t="s">
        <v>525</v>
      </c>
      <c r="B20" s="1068" t="s">
        <v>526</v>
      </c>
      <c r="C20" s="1054"/>
      <c r="D20" s="1055"/>
      <c r="E20" s="815">
        <v>21103</v>
      </c>
      <c r="F20" s="816">
        <v>21103</v>
      </c>
      <c r="G20" s="817">
        <v>0</v>
      </c>
      <c r="H20" s="818">
        <v>6600</v>
      </c>
      <c r="I20" s="816">
        <v>6600</v>
      </c>
      <c r="J20" s="819">
        <v>0</v>
      </c>
      <c r="K20" s="818">
        <f t="shared" si="0"/>
        <v>27703</v>
      </c>
      <c r="L20" s="812">
        <f t="shared" si="1"/>
        <v>27703</v>
      </c>
      <c r="M20" s="801">
        <f t="shared" si="1"/>
        <v>0</v>
      </c>
      <c r="N20" s="813">
        <v>19450</v>
      </c>
      <c r="O20" s="814">
        <v>19400</v>
      </c>
    </row>
    <row r="21" spans="1:15" ht="15.75">
      <c r="A21" s="820" t="s">
        <v>527</v>
      </c>
      <c r="B21" s="1068" t="s">
        <v>528</v>
      </c>
      <c r="C21" s="1054"/>
      <c r="D21" s="1055"/>
      <c r="E21" s="815">
        <v>83638</v>
      </c>
      <c r="F21" s="816">
        <v>85538</v>
      </c>
      <c r="G21" s="817">
        <v>1900</v>
      </c>
      <c r="H21" s="818"/>
      <c r="I21" s="816"/>
      <c r="J21" s="819"/>
      <c r="K21" s="818">
        <f t="shared" si="0"/>
        <v>83638</v>
      </c>
      <c r="L21" s="812">
        <f t="shared" si="1"/>
        <v>85538</v>
      </c>
      <c r="M21" s="801">
        <f t="shared" si="1"/>
        <v>1900</v>
      </c>
      <c r="N21" s="813">
        <v>83772</v>
      </c>
      <c r="O21" s="814">
        <v>83785</v>
      </c>
    </row>
    <row r="22" spans="1:15" ht="16.5" thickBot="1">
      <c r="A22" s="823" t="s">
        <v>529</v>
      </c>
      <c r="B22" s="1083" t="s">
        <v>530</v>
      </c>
      <c r="C22" s="1084"/>
      <c r="D22" s="1085"/>
      <c r="E22" s="824">
        <v>104946</v>
      </c>
      <c r="F22" s="825">
        <v>104946</v>
      </c>
      <c r="G22" s="826">
        <v>0</v>
      </c>
      <c r="H22" s="827"/>
      <c r="I22" s="825"/>
      <c r="J22" s="828"/>
      <c r="K22" s="827">
        <v>104946</v>
      </c>
      <c r="L22" s="829">
        <f t="shared" si="1"/>
        <v>104946</v>
      </c>
      <c r="M22" s="830">
        <f t="shared" si="1"/>
        <v>0</v>
      </c>
      <c r="N22" s="813">
        <v>106330</v>
      </c>
      <c r="O22" s="814">
        <v>106640</v>
      </c>
    </row>
    <row r="23" spans="1:15" ht="20.25" customHeight="1" thickBot="1">
      <c r="A23" s="1072" t="s">
        <v>531</v>
      </c>
      <c r="B23" s="1073"/>
      <c r="C23" s="1073"/>
      <c r="D23" s="1073"/>
      <c r="E23" s="831">
        <f t="shared" ref="E23:O23" si="2">SUM(E9:E22)</f>
        <v>3516926</v>
      </c>
      <c r="F23" s="832">
        <f>SUM(F9:F22)</f>
        <v>3668509</v>
      </c>
      <c r="G23" s="833">
        <f t="shared" si="2"/>
        <v>151583</v>
      </c>
      <c r="H23" s="834">
        <f t="shared" si="2"/>
        <v>3858371</v>
      </c>
      <c r="I23" s="832">
        <f t="shared" si="2"/>
        <v>3801985</v>
      </c>
      <c r="J23" s="835">
        <f t="shared" si="2"/>
        <v>-56386</v>
      </c>
      <c r="K23" s="834">
        <f t="shared" si="2"/>
        <v>7375297</v>
      </c>
      <c r="L23" s="832">
        <f>SUM(L9:L22)</f>
        <v>7470494</v>
      </c>
      <c r="M23" s="835">
        <f>SUM(M9:M22)</f>
        <v>95197</v>
      </c>
      <c r="N23" s="836">
        <f t="shared" si="2"/>
        <v>3390945</v>
      </c>
      <c r="O23" s="837">
        <f t="shared" si="2"/>
        <v>3395827</v>
      </c>
    </row>
    <row r="24" spans="1:15" ht="16.5" thickBot="1">
      <c r="A24" s="838"/>
      <c r="B24" s="839"/>
      <c r="C24" s="839"/>
      <c r="D24" s="839"/>
      <c r="E24" s="840"/>
      <c r="F24" s="840"/>
      <c r="G24" s="840"/>
      <c r="H24" s="840"/>
      <c r="I24" s="840"/>
      <c r="J24" s="840"/>
      <c r="K24" s="840"/>
      <c r="L24" s="840"/>
      <c r="M24" s="840"/>
      <c r="N24" s="841"/>
      <c r="O24" s="842"/>
    </row>
    <row r="25" spans="1:15" ht="16.5" thickTop="1">
      <c r="A25" s="843"/>
      <c r="B25" s="844" t="s">
        <v>104</v>
      </c>
      <c r="C25" s="845"/>
      <c r="D25" s="846"/>
      <c r="E25" s="845"/>
      <c r="F25" s="845"/>
      <c r="G25" s="845"/>
      <c r="H25" s="845"/>
      <c r="I25" s="845"/>
      <c r="J25" s="845"/>
      <c r="K25" s="847">
        <f>SUM(K26:K29)</f>
        <v>136418</v>
      </c>
      <c r="L25" s="848">
        <f>SUM(L26:L29)</f>
        <v>136183</v>
      </c>
      <c r="M25" s="849">
        <f>SUM(M26:M29)</f>
        <v>-235</v>
      </c>
      <c r="N25" s="850">
        <f>SUM(N26:N29)</f>
        <v>113293</v>
      </c>
      <c r="O25" s="851">
        <f>SUM(O26:O29)</f>
        <v>113293</v>
      </c>
    </row>
    <row r="26" spans="1:15" ht="15.75">
      <c r="A26" s="852" t="s">
        <v>507</v>
      </c>
      <c r="B26" s="853" t="s">
        <v>532</v>
      </c>
      <c r="C26" s="854"/>
      <c r="D26" s="855"/>
      <c r="E26" s="854"/>
      <c r="F26" s="854"/>
      <c r="G26" s="854"/>
      <c r="H26" s="854"/>
      <c r="I26" s="854"/>
      <c r="J26" s="854"/>
      <c r="K26" s="856">
        <v>9374</v>
      </c>
      <c r="L26" s="857">
        <v>13625</v>
      </c>
      <c r="M26" s="858">
        <v>4251</v>
      </c>
      <c r="N26" s="859">
        <v>4769</v>
      </c>
      <c r="O26" s="860">
        <v>4769</v>
      </c>
    </row>
    <row r="27" spans="1:15" ht="15.75">
      <c r="A27" s="861" t="s">
        <v>511</v>
      </c>
      <c r="B27" s="862" t="s">
        <v>533</v>
      </c>
      <c r="C27" s="854"/>
      <c r="D27" s="855"/>
      <c r="E27" s="854"/>
      <c r="F27" s="854"/>
      <c r="G27" s="854"/>
      <c r="H27" s="854"/>
      <c r="I27" s="854"/>
      <c r="J27" s="854"/>
      <c r="K27" s="856">
        <v>3367</v>
      </c>
      <c r="L27" s="857">
        <v>3367</v>
      </c>
      <c r="M27" s="858">
        <v>0</v>
      </c>
      <c r="N27" s="859">
        <v>3367</v>
      </c>
      <c r="O27" s="860">
        <v>3367</v>
      </c>
    </row>
    <row r="28" spans="1:15" ht="15.75">
      <c r="A28" s="863" t="s">
        <v>515</v>
      </c>
      <c r="B28" s="864" t="s">
        <v>516</v>
      </c>
      <c r="C28" s="865"/>
      <c r="D28" s="866"/>
      <c r="E28" s="854"/>
      <c r="F28" s="854"/>
      <c r="G28" s="854"/>
      <c r="H28" s="854"/>
      <c r="I28" s="854"/>
      <c r="J28" s="854"/>
      <c r="K28" s="856">
        <v>81344</v>
      </c>
      <c r="L28" s="857">
        <v>76858</v>
      </c>
      <c r="M28" s="858">
        <v>-4486</v>
      </c>
      <c r="N28" s="859">
        <v>81344</v>
      </c>
      <c r="O28" s="860">
        <v>81344</v>
      </c>
    </row>
    <row r="29" spans="1:15" ht="16.5" thickBot="1">
      <c r="A29" s="867" t="s">
        <v>438</v>
      </c>
      <c r="B29" s="868" t="s">
        <v>439</v>
      </c>
      <c r="C29" s="869"/>
      <c r="D29" s="870"/>
      <c r="E29" s="869"/>
      <c r="F29" s="869"/>
      <c r="G29" s="869"/>
      <c r="H29" s="869"/>
      <c r="I29" s="869"/>
      <c r="J29" s="869"/>
      <c r="K29" s="871">
        <v>42333</v>
      </c>
      <c r="L29" s="872">
        <v>42333</v>
      </c>
      <c r="M29" s="873">
        <v>0</v>
      </c>
      <c r="N29" s="874">
        <v>23813</v>
      </c>
      <c r="O29" s="875">
        <v>23813</v>
      </c>
    </row>
    <row r="30" spans="1:15" ht="16.5" thickBot="1">
      <c r="A30" s="1074"/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839"/>
      <c r="M30" s="839"/>
      <c r="N30" s="876"/>
      <c r="O30" s="876"/>
    </row>
    <row r="31" spans="1:15" ht="17.25" thickTop="1" thickBot="1">
      <c r="A31" s="1075" t="s">
        <v>534</v>
      </c>
      <c r="B31" s="939"/>
      <c r="C31" s="939"/>
      <c r="D31" s="939"/>
      <c r="E31" s="939"/>
      <c r="F31" s="939"/>
      <c r="G31" s="939"/>
      <c r="H31" s="939"/>
      <c r="I31" s="939"/>
      <c r="J31" s="939"/>
      <c r="K31" s="877">
        <f>SUM(K25,K23)</f>
        <v>7511715</v>
      </c>
      <c r="L31" s="878">
        <f>SUM(L23,L25)</f>
        <v>7606677</v>
      </c>
      <c r="M31" s="879">
        <f>SUM(M23,M25)</f>
        <v>94962</v>
      </c>
      <c r="N31" s="880">
        <f>SUM(N23,N25)</f>
        <v>3504238</v>
      </c>
      <c r="O31" s="881">
        <f>SUM(O25,O23)</f>
        <v>3509120</v>
      </c>
    </row>
    <row r="32" spans="1:15" ht="22.5" customHeight="1" thickTop="1">
      <c r="A32" s="892"/>
      <c r="B32" s="885"/>
      <c r="C32" s="885"/>
      <c r="D32" s="885"/>
      <c r="E32" s="882"/>
      <c r="F32" s="882"/>
      <c r="G32" s="882"/>
      <c r="H32" s="882"/>
      <c r="I32" s="882"/>
      <c r="J32" s="882"/>
      <c r="K32" s="883"/>
      <c r="L32" s="883"/>
      <c r="M32" s="883"/>
      <c r="N32" s="884"/>
      <c r="O32" s="884"/>
    </row>
    <row r="33" spans="1:16" ht="35.25" customHeight="1">
      <c r="A33" s="1078" t="s">
        <v>535</v>
      </c>
      <c r="B33" s="1079"/>
      <c r="C33" s="1079"/>
      <c r="D33" s="1079"/>
      <c r="E33" s="1080"/>
      <c r="F33" s="1080"/>
      <c r="G33" s="1080"/>
      <c r="H33" s="1080"/>
      <c r="I33" s="886"/>
      <c r="J33" s="886"/>
      <c r="K33" s="412"/>
      <c r="L33" s="1063" t="s">
        <v>553</v>
      </c>
      <c r="M33" s="922"/>
      <c r="N33" s="887" t="s">
        <v>536</v>
      </c>
    </row>
    <row r="34" spans="1:16" ht="15.75">
      <c r="A34" s="888" t="s">
        <v>552</v>
      </c>
      <c r="B34" s="889"/>
      <c r="C34" s="889"/>
      <c r="D34" s="889"/>
      <c r="E34" s="890"/>
      <c r="F34" s="890"/>
      <c r="G34" s="890"/>
      <c r="H34" s="890"/>
      <c r="I34" s="890"/>
      <c r="J34" s="890"/>
      <c r="K34" s="887"/>
      <c r="L34" s="1076" t="s">
        <v>554</v>
      </c>
      <c r="M34" s="1077"/>
      <c r="N34" t="s">
        <v>537</v>
      </c>
    </row>
    <row r="35" spans="1:16" ht="15.75">
      <c r="A35" s="888"/>
      <c r="B35" s="889"/>
      <c r="C35" s="889"/>
      <c r="D35" s="889"/>
      <c r="E35" s="891"/>
      <c r="F35" s="891"/>
      <c r="G35" s="891"/>
      <c r="H35" s="891"/>
      <c r="I35" s="891"/>
      <c r="J35" s="891"/>
      <c r="K35" s="887"/>
      <c r="L35" s="887"/>
      <c r="M35" s="887"/>
    </row>
    <row r="41" spans="1:16">
      <c r="P41" t="s">
        <v>555</v>
      </c>
    </row>
  </sheetData>
  <mergeCells count="42">
    <mergeCell ref="A30:K30"/>
    <mergeCell ref="A31:J31"/>
    <mergeCell ref="B15:D15"/>
    <mergeCell ref="L33:M33"/>
    <mergeCell ref="L34:M34"/>
    <mergeCell ref="A33:H33"/>
    <mergeCell ref="B16:D16"/>
    <mergeCell ref="B17:D17"/>
    <mergeCell ref="B18:D18"/>
    <mergeCell ref="B19:D19"/>
    <mergeCell ref="M6:M7"/>
    <mergeCell ref="E8:G8"/>
    <mergeCell ref="H8:J8"/>
    <mergeCell ref="K8:M8"/>
    <mergeCell ref="K6:K7"/>
    <mergeCell ref="A23:D23"/>
    <mergeCell ref="B20:D20"/>
    <mergeCell ref="B21:D21"/>
    <mergeCell ref="B22:D22"/>
    <mergeCell ref="H6:H7"/>
    <mergeCell ref="I6:I7"/>
    <mergeCell ref="J6:J7"/>
    <mergeCell ref="F6:F7"/>
    <mergeCell ref="G6:G7"/>
    <mergeCell ref="L6:L7"/>
    <mergeCell ref="B14:D14"/>
    <mergeCell ref="A6:A8"/>
    <mergeCell ref="B6:D8"/>
    <mergeCell ref="E6:E7"/>
    <mergeCell ref="B10:D10"/>
    <mergeCell ref="B11:D11"/>
    <mergeCell ref="B12:D12"/>
    <mergeCell ref="B13:D13"/>
    <mergeCell ref="B9:D9"/>
    <mergeCell ref="O4:O5"/>
    <mergeCell ref="E5:G5"/>
    <mergeCell ref="H5:J5"/>
    <mergeCell ref="A3:M3"/>
    <mergeCell ref="A4:D5"/>
    <mergeCell ref="E4:J4"/>
    <mergeCell ref="K4:M5"/>
    <mergeCell ref="N4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1</vt:i4>
      </vt:variant>
    </vt:vector>
  </HeadingPairs>
  <TitlesOfParts>
    <vt:vector size="10" baseType="lpstr">
      <vt:lpstr>3</vt:lpstr>
      <vt:lpstr>5</vt:lpstr>
      <vt:lpstr>6</vt:lpstr>
      <vt:lpstr>7</vt:lpstr>
      <vt:lpstr>8</vt:lpstr>
      <vt:lpstr>9</vt:lpstr>
      <vt:lpstr>11</vt:lpstr>
      <vt:lpstr>13</vt:lpstr>
      <vt:lpstr>sumar</vt:lpstr>
      <vt:lpstr>sumar!Oblasť_tlače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Škorníková</dc:creator>
  <cp:lastModifiedBy>Mic</cp:lastModifiedBy>
  <cp:lastPrinted>2011-11-29T13:25:44Z</cp:lastPrinted>
  <dcterms:created xsi:type="dcterms:W3CDTF">2011-11-22T17:15:09Z</dcterms:created>
  <dcterms:modified xsi:type="dcterms:W3CDTF">2012-01-29T14:01:53Z</dcterms:modified>
</cp:coreProperties>
</file>