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20" windowWidth="15120" windowHeight="8010" activeTab="4"/>
  </bookViews>
  <sheets>
    <sheet name="vstup.údaje" sheetId="1" r:id="rId1"/>
    <sheet name="ot 3-9" sheetId="2" r:id="rId2"/>
    <sheet name="ot. 10-21" sheetId="3" r:id="rId3"/>
    <sheet name="otázky 22-25" sheetId="4" r:id="rId4"/>
    <sheet name="ot. 26 a 27 " sheetId="7" r:id="rId5"/>
  </sheets>
  <definedNames>
    <definedName name="_xlnm._FilterDatabase" localSheetId="2" hidden="1">'ot. 10-21'!$N$34:$U$47</definedName>
  </definedNames>
  <calcPr calcId="114210"/>
</workbook>
</file>

<file path=xl/calcChain.xml><?xml version="1.0" encoding="utf-8"?>
<calcChain xmlns="http://schemas.openxmlformats.org/spreadsheetml/2006/main">
  <c r="AC32" i="7"/>
  <c r="I179"/>
  <c r="C179"/>
  <c r="D195"/>
  <c r="AB5"/>
  <c r="AB32"/>
  <c r="I168"/>
  <c r="C168"/>
  <c r="I156"/>
  <c r="C156"/>
  <c r="I145"/>
  <c r="C145"/>
  <c r="I134"/>
  <c r="C134"/>
  <c r="I119"/>
  <c r="C119"/>
  <c r="I193"/>
  <c r="C193"/>
  <c r="I88"/>
  <c r="C88"/>
  <c r="I70"/>
  <c r="C70"/>
  <c r="I61"/>
  <c r="C61"/>
  <c r="I50"/>
  <c r="C50"/>
  <c r="I40"/>
  <c r="C40"/>
  <c r="I28"/>
  <c r="C28"/>
  <c r="I14"/>
  <c r="C14"/>
  <c r="G109" i="3"/>
  <c r="G110"/>
  <c r="G37"/>
  <c r="D217" i="7"/>
  <c r="K212"/>
  <c r="E212"/>
  <c r="E193"/>
  <c r="E98"/>
  <c r="J100"/>
  <c r="E88"/>
  <c r="E100"/>
  <c r="E99"/>
  <c r="K99"/>
  <c r="E14"/>
  <c r="D216"/>
  <c r="D215"/>
  <c r="K88"/>
  <c r="K119"/>
  <c r="K193"/>
  <c r="E119"/>
  <c r="K179"/>
  <c r="E179"/>
  <c r="K168"/>
  <c r="E168"/>
  <c r="K156"/>
  <c r="E156"/>
  <c r="K145"/>
  <c r="E145"/>
  <c r="K134"/>
  <c r="E134"/>
  <c r="E61"/>
  <c r="K61"/>
  <c r="K70"/>
  <c r="E70"/>
  <c r="K50"/>
  <c r="E50"/>
  <c r="E40"/>
  <c r="K40"/>
  <c r="K14"/>
  <c r="E28"/>
  <c r="K28"/>
  <c r="K90" i="1"/>
  <c r="E118" i="4"/>
  <c r="E76"/>
  <c r="E43"/>
  <c r="G93" i="1"/>
  <c r="G92"/>
  <c r="G91"/>
  <c r="G90"/>
  <c r="G89"/>
  <c r="G88"/>
  <c r="G87"/>
  <c r="G86"/>
  <c r="C94"/>
  <c r="C93"/>
  <c r="F77" i="2"/>
  <c r="C92" i="1"/>
  <c r="F68" i="2"/>
  <c r="C91" i="1"/>
  <c r="F56" i="2"/>
  <c r="C90" i="1"/>
  <c r="C89"/>
  <c r="C88"/>
  <c r="C87"/>
  <c r="C86"/>
  <c r="E13" i="4"/>
  <c r="J12"/>
  <c r="K12"/>
  <c r="I12"/>
  <c r="D381" i="3"/>
  <c r="H380"/>
  <c r="D352"/>
  <c r="D320"/>
  <c r="I319"/>
  <c r="J319"/>
  <c r="H319"/>
  <c r="D277"/>
  <c r="D245"/>
  <c r="D214"/>
  <c r="H178"/>
  <c r="D179"/>
  <c r="E147"/>
  <c r="T115"/>
  <c r="P115"/>
  <c r="T114"/>
  <c r="P114"/>
  <c r="O114"/>
  <c r="N114"/>
  <c r="T113"/>
  <c r="P113"/>
  <c r="O113"/>
  <c r="N113"/>
  <c r="T107"/>
  <c r="P107"/>
  <c r="O107"/>
  <c r="N107"/>
  <c r="T106"/>
  <c r="P106"/>
  <c r="O106"/>
  <c r="N106"/>
  <c r="T105"/>
  <c r="P105"/>
  <c r="O105"/>
  <c r="N105"/>
  <c r="T108"/>
  <c r="P108"/>
  <c r="O108"/>
  <c r="N108"/>
  <c r="T109"/>
  <c r="P109"/>
  <c r="O109"/>
  <c r="N109"/>
  <c r="T110"/>
  <c r="P110"/>
  <c r="O110"/>
  <c r="N110"/>
  <c r="T111"/>
  <c r="P111"/>
  <c r="O111"/>
  <c r="N111"/>
  <c r="T104"/>
  <c r="P104"/>
  <c r="O104"/>
  <c r="N104"/>
  <c r="T112"/>
  <c r="P112"/>
  <c r="O112"/>
  <c r="N112"/>
  <c r="B117"/>
  <c r="C91"/>
  <c r="B48"/>
  <c r="K18"/>
  <c r="K17"/>
  <c r="G75" i="2"/>
  <c r="F75"/>
  <c r="E75"/>
  <c r="D75"/>
  <c r="F76"/>
  <c r="E76"/>
  <c r="F67"/>
  <c r="F66"/>
  <c r="E66"/>
  <c r="D66"/>
  <c r="E67"/>
  <c r="E39"/>
  <c r="F39"/>
  <c r="G39"/>
  <c r="D39"/>
  <c r="F32"/>
  <c r="F31"/>
  <c r="E32"/>
  <c r="E31"/>
  <c r="D32"/>
  <c r="D31"/>
  <c r="C32"/>
  <c r="G32"/>
  <c r="H32"/>
  <c r="C31"/>
  <c r="G31"/>
  <c r="H31"/>
  <c r="D53"/>
  <c r="E53"/>
  <c r="F53"/>
  <c r="G53"/>
  <c r="H53"/>
  <c r="I53"/>
  <c r="C53"/>
  <c r="F55"/>
  <c r="E55"/>
  <c r="D25"/>
  <c r="F24"/>
  <c r="E24"/>
  <c r="D24"/>
  <c r="E25"/>
  <c r="D19"/>
  <c r="F18"/>
  <c r="E18"/>
  <c r="D18"/>
  <c r="E19"/>
  <c r="D13"/>
  <c r="F12"/>
  <c r="E12"/>
  <c r="D12"/>
  <c r="E13"/>
  <c r="E6"/>
  <c r="F6"/>
  <c r="D6"/>
  <c r="E7"/>
  <c r="D7"/>
  <c r="G67" i="1"/>
  <c r="G68"/>
  <c r="G69"/>
  <c r="G70"/>
  <c r="G71"/>
  <c r="G72"/>
  <c r="G73"/>
  <c r="G74"/>
  <c r="G66"/>
  <c r="F75"/>
  <c r="C129" i="2"/>
  <c r="D129"/>
  <c r="K177" i="3"/>
  <c r="C163" i="2"/>
  <c r="B163"/>
  <c r="D139"/>
  <c r="C109"/>
  <c r="B109"/>
  <c r="J145" i="3"/>
  <c r="D214" i="7"/>
  <c r="D218"/>
  <c r="D321" i="3"/>
  <c r="G75" i="1"/>
  <c r="J74" i="4"/>
  <c r="K74"/>
  <c r="I74"/>
  <c r="I89" i="3"/>
  <c r="J89"/>
  <c r="H89"/>
  <c r="B129" i="2"/>
  <c r="B139"/>
  <c r="L73" i="4"/>
  <c r="Q105" i="2"/>
  <c r="R105"/>
  <c r="P105"/>
  <c r="M105"/>
  <c r="N105"/>
  <c r="L105"/>
  <c r="B119"/>
  <c r="L114" i="4"/>
  <c r="K275" i="3"/>
  <c r="I380"/>
  <c r="J380"/>
  <c r="L115" i="4"/>
  <c r="J116"/>
  <c r="K116"/>
  <c r="I116"/>
  <c r="H114"/>
  <c r="G114"/>
  <c r="F114"/>
  <c r="L113"/>
  <c r="H113"/>
  <c r="G113"/>
  <c r="F113"/>
  <c r="L112"/>
  <c r="H112"/>
  <c r="G112"/>
  <c r="F112"/>
  <c r="L111"/>
  <c r="H111"/>
  <c r="G111"/>
  <c r="F111"/>
  <c r="L110"/>
  <c r="H110"/>
  <c r="G110"/>
  <c r="F110"/>
  <c r="L109"/>
  <c r="H109"/>
  <c r="G109"/>
  <c r="F109"/>
  <c r="L108"/>
  <c r="H108"/>
  <c r="G108"/>
  <c r="F108"/>
  <c r="L107"/>
  <c r="H107"/>
  <c r="G107"/>
  <c r="F107"/>
  <c r="L106"/>
  <c r="H106"/>
  <c r="G106"/>
  <c r="F106"/>
  <c r="L105"/>
  <c r="H105"/>
  <c r="G105"/>
  <c r="F105"/>
  <c r="L104"/>
  <c r="E119"/>
  <c r="H104"/>
  <c r="G104"/>
  <c r="F104"/>
  <c r="F73"/>
  <c r="H73"/>
  <c r="L72"/>
  <c r="H72"/>
  <c r="G72"/>
  <c r="F72"/>
  <c r="L71"/>
  <c r="H71"/>
  <c r="G71"/>
  <c r="F71"/>
  <c r="L70"/>
  <c r="H70"/>
  <c r="G70"/>
  <c r="F70"/>
  <c r="L69"/>
  <c r="H69"/>
  <c r="G69"/>
  <c r="F69"/>
  <c r="L40"/>
  <c r="J41"/>
  <c r="K41"/>
  <c r="I41"/>
  <c r="H40"/>
  <c r="L39"/>
  <c r="H39"/>
  <c r="G39"/>
  <c r="F39"/>
  <c r="L38"/>
  <c r="H38"/>
  <c r="G38"/>
  <c r="F38"/>
  <c r="L37"/>
  <c r="H37"/>
  <c r="G37"/>
  <c r="F37"/>
  <c r="L36"/>
  <c r="H36"/>
  <c r="G36"/>
  <c r="F36"/>
  <c r="L11"/>
  <c r="H11"/>
  <c r="L10"/>
  <c r="H10"/>
  <c r="G10"/>
  <c r="F10"/>
  <c r="L9"/>
  <c r="H9"/>
  <c r="G9"/>
  <c r="F9"/>
  <c r="L8"/>
  <c r="H8"/>
  <c r="G8"/>
  <c r="F8"/>
  <c r="L7"/>
  <c r="H7"/>
  <c r="G7"/>
  <c r="F7"/>
  <c r="L6"/>
  <c r="H6"/>
  <c r="G6"/>
  <c r="F6"/>
  <c r="L5"/>
  <c r="H5"/>
  <c r="G5"/>
  <c r="F5"/>
  <c r="L4"/>
  <c r="H4"/>
  <c r="G4"/>
  <c r="F4"/>
  <c r="K379" i="3"/>
  <c r="E379"/>
  <c r="G379"/>
  <c r="K378"/>
  <c r="G378"/>
  <c r="F378"/>
  <c r="E378"/>
  <c r="K377"/>
  <c r="G377"/>
  <c r="F377"/>
  <c r="E377"/>
  <c r="K376"/>
  <c r="G376"/>
  <c r="F376"/>
  <c r="E376"/>
  <c r="K375"/>
  <c r="G375"/>
  <c r="F375"/>
  <c r="E375"/>
  <c r="K374"/>
  <c r="G374"/>
  <c r="F374"/>
  <c r="E374"/>
  <c r="K373"/>
  <c r="D382"/>
  <c r="G373"/>
  <c r="F373"/>
  <c r="E373"/>
  <c r="J350"/>
  <c r="I350"/>
  <c r="H350"/>
  <c r="K349"/>
  <c r="G349"/>
  <c r="K348"/>
  <c r="G348"/>
  <c r="F348"/>
  <c r="E348"/>
  <c r="K347"/>
  <c r="G347"/>
  <c r="F347"/>
  <c r="E347"/>
  <c r="K346"/>
  <c r="G346"/>
  <c r="F346"/>
  <c r="E346"/>
  <c r="K345"/>
  <c r="G345"/>
  <c r="F345"/>
  <c r="E345"/>
  <c r="K344"/>
  <c r="G344"/>
  <c r="F344"/>
  <c r="E344"/>
  <c r="K318"/>
  <c r="E318"/>
  <c r="K317"/>
  <c r="F317"/>
  <c r="G318"/>
  <c r="K316"/>
  <c r="E316"/>
  <c r="G316"/>
  <c r="F316"/>
  <c r="K315"/>
  <c r="G315"/>
  <c r="F315"/>
  <c r="E315"/>
  <c r="K314"/>
  <c r="G314"/>
  <c r="F314"/>
  <c r="E314"/>
  <c r="K313"/>
  <c r="G313"/>
  <c r="F313"/>
  <c r="E313"/>
  <c r="K312"/>
  <c r="G312"/>
  <c r="F312"/>
  <c r="E312"/>
  <c r="K311"/>
  <c r="G311"/>
  <c r="F311"/>
  <c r="E311"/>
  <c r="K310"/>
  <c r="G310"/>
  <c r="F310"/>
  <c r="E310"/>
  <c r="K309"/>
  <c r="G309"/>
  <c r="F309"/>
  <c r="E309"/>
  <c r="K308"/>
  <c r="G308"/>
  <c r="F308"/>
  <c r="E308"/>
  <c r="K307"/>
  <c r="G307"/>
  <c r="F307"/>
  <c r="E307"/>
  <c r="K306"/>
  <c r="G306"/>
  <c r="F306"/>
  <c r="E306"/>
  <c r="K305"/>
  <c r="G305"/>
  <c r="F305"/>
  <c r="E305"/>
  <c r="J276"/>
  <c r="I276"/>
  <c r="H276"/>
  <c r="F275"/>
  <c r="E275"/>
  <c r="K274"/>
  <c r="G274"/>
  <c r="F274"/>
  <c r="E274"/>
  <c r="K273"/>
  <c r="G273"/>
  <c r="F273"/>
  <c r="E273"/>
  <c r="K272"/>
  <c r="G272"/>
  <c r="F272"/>
  <c r="E272"/>
  <c r="K271"/>
  <c r="G271"/>
  <c r="F271"/>
  <c r="E271"/>
  <c r="K270"/>
  <c r="G270"/>
  <c r="F270"/>
  <c r="E270"/>
  <c r="K269"/>
  <c r="G269"/>
  <c r="F269"/>
  <c r="E269"/>
  <c r="K268"/>
  <c r="D278"/>
  <c r="G268"/>
  <c r="F268"/>
  <c r="E268"/>
  <c r="K238"/>
  <c r="I244"/>
  <c r="J244"/>
  <c r="H244"/>
  <c r="K243"/>
  <c r="G243"/>
  <c r="F243"/>
  <c r="E243"/>
  <c r="K242"/>
  <c r="G242"/>
  <c r="F242"/>
  <c r="E242"/>
  <c r="K241"/>
  <c r="G241"/>
  <c r="F241"/>
  <c r="E241"/>
  <c r="K240"/>
  <c r="G240"/>
  <c r="F240"/>
  <c r="E240"/>
  <c r="K239"/>
  <c r="G239"/>
  <c r="F239"/>
  <c r="E239"/>
  <c r="K205"/>
  <c r="I213"/>
  <c r="J213"/>
  <c r="H213"/>
  <c r="K212"/>
  <c r="E212"/>
  <c r="K207"/>
  <c r="K211"/>
  <c r="G211"/>
  <c r="F211"/>
  <c r="E211"/>
  <c r="K210"/>
  <c r="G210"/>
  <c r="F210"/>
  <c r="E210"/>
  <c r="K209"/>
  <c r="G209"/>
  <c r="F209"/>
  <c r="E209"/>
  <c r="K208"/>
  <c r="G208"/>
  <c r="F208"/>
  <c r="E208"/>
  <c r="G207"/>
  <c r="F207"/>
  <c r="E207"/>
  <c r="K206"/>
  <c r="G206"/>
  <c r="F206"/>
  <c r="E206"/>
  <c r="G205"/>
  <c r="F205"/>
  <c r="E205"/>
  <c r="I146"/>
  <c r="H146"/>
  <c r="I178"/>
  <c r="J178"/>
  <c r="G177"/>
  <c r="K176"/>
  <c r="G176"/>
  <c r="F176"/>
  <c r="E176"/>
  <c r="K175"/>
  <c r="G175"/>
  <c r="F175"/>
  <c r="E175"/>
  <c r="K174"/>
  <c r="G174"/>
  <c r="F174"/>
  <c r="E174"/>
  <c r="K173"/>
  <c r="G173"/>
  <c r="F173"/>
  <c r="E173"/>
  <c r="K172"/>
  <c r="G172"/>
  <c r="F172"/>
  <c r="E172"/>
  <c r="K171"/>
  <c r="G171"/>
  <c r="F171"/>
  <c r="E171"/>
  <c r="K170"/>
  <c r="G170"/>
  <c r="F170"/>
  <c r="E170"/>
  <c r="K169"/>
  <c r="G169"/>
  <c r="F169"/>
  <c r="E169"/>
  <c r="J143"/>
  <c r="F143"/>
  <c r="J144"/>
  <c r="F144"/>
  <c r="F145"/>
  <c r="J142"/>
  <c r="K84"/>
  <c r="K87"/>
  <c r="G87"/>
  <c r="F87"/>
  <c r="E87"/>
  <c r="K86"/>
  <c r="G86"/>
  <c r="F86"/>
  <c r="E86"/>
  <c r="K85"/>
  <c r="G85"/>
  <c r="F85"/>
  <c r="E85"/>
  <c r="G84"/>
  <c r="J116"/>
  <c r="I116"/>
  <c r="H116"/>
  <c r="K115"/>
  <c r="G115"/>
  <c r="K114"/>
  <c r="G114"/>
  <c r="F114"/>
  <c r="E114"/>
  <c r="K113"/>
  <c r="G113"/>
  <c r="F113"/>
  <c r="E113"/>
  <c r="K112"/>
  <c r="G112"/>
  <c r="F112"/>
  <c r="E112"/>
  <c r="K111"/>
  <c r="G111"/>
  <c r="F111"/>
  <c r="E111"/>
  <c r="K110"/>
  <c r="F110"/>
  <c r="E110"/>
  <c r="K109"/>
  <c r="F109"/>
  <c r="E109"/>
  <c r="K108"/>
  <c r="G108"/>
  <c r="F108"/>
  <c r="E108"/>
  <c r="K107"/>
  <c r="G107"/>
  <c r="F107"/>
  <c r="E107"/>
  <c r="K106"/>
  <c r="G106"/>
  <c r="F106"/>
  <c r="E106"/>
  <c r="K105"/>
  <c r="G105"/>
  <c r="F105"/>
  <c r="E105"/>
  <c r="K104"/>
  <c r="D118"/>
  <c r="G104"/>
  <c r="F104"/>
  <c r="E104"/>
  <c r="K48"/>
  <c r="J49"/>
  <c r="I49"/>
  <c r="H49"/>
  <c r="K36"/>
  <c r="K37"/>
  <c r="K38"/>
  <c r="E37"/>
  <c r="K39"/>
  <c r="K40"/>
  <c r="K41"/>
  <c r="E36"/>
  <c r="K42"/>
  <c r="E39"/>
  <c r="K43"/>
  <c r="E43"/>
  <c r="K44"/>
  <c r="K45"/>
  <c r="E38"/>
  <c r="K46"/>
  <c r="E42"/>
  <c r="K47"/>
  <c r="E46"/>
  <c r="K35"/>
  <c r="E40"/>
  <c r="H127" i="2"/>
  <c r="D124"/>
  <c r="H128"/>
  <c r="H124"/>
  <c r="H129"/>
  <c r="D128"/>
  <c r="D119"/>
  <c r="C119"/>
  <c r="H118"/>
  <c r="H114"/>
  <c r="H117"/>
  <c r="H119"/>
  <c r="H107"/>
  <c r="E104"/>
  <c r="H108"/>
  <c r="I104"/>
  <c r="C139"/>
  <c r="H137"/>
  <c r="H138"/>
  <c r="F134"/>
  <c r="H139"/>
  <c r="D138"/>
  <c r="H161"/>
  <c r="D158"/>
  <c r="H162"/>
  <c r="H158"/>
  <c r="D163"/>
  <c r="I173"/>
  <c r="F172"/>
  <c r="I153"/>
  <c r="H151"/>
  <c r="H50" i="1"/>
  <c r="K29"/>
  <c r="F32"/>
  <c r="G32"/>
  <c r="E32"/>
  <c r="I27"/>
  <c r="E29"/>
  <c r="D27"/>
  <c r="H10"/>
  <c r="G10"/>
  <c r="F10"/>
  <c r="E10"/>
  <c r="D10"/>
  <c r="K6"/>
  <c r="K4"/>
  <c r="E6"/>
  <c r="H11"/>
  <c r="K117" i="4"/>
  <c r="J117"/>
  <c r="E120"/>
  <c r="I117"/>
  <c r="L117"/>
  <c r="E77"/>
  <c r="I75"/>
  <c r="L41"/>
  <c r="E44"/>
  <c r="I42"/>
  <c r="E14"/>
  <c r="L12"/>
  <c r="F11"/>
  <c r="G11"/>
  <c r="J381" i="3"/>
  <c r="I381"/>
  <c r="D383"/>
  <c r="K86" i="1"/>
  <c r="H381" i="3"/>
  <c r="K381"/>
  <c r="K350"/>
  <c r="D353"/>
  <c r="D354"/>
  <c r="G94" i="1"/>
  <c r="H351" i="3"/>
  <c r="I351"/>
  <c r="J351"/>
  <c r="J320"/>
  <c r="I320"/>
  <c r="D322"/>
  <c r="H320"/>
  <c r="K320"/>
  <c r="J277"/>
  <c r="I277"/>
  <c r="D279"/>
  <c r="H277"/>
  <c r="K277"/>
  <c r="F84"/>
  <c r="K89"/>
  <c r="D246"/>
  <c r="H245"/>
  <c r="J245"/>
  <c r="I245"/>
  <c r="D247"/>
  <c r="D215"/>
  <c r="H214"/>
  <c r="J214"/>
  <c r="I214"/>
  <c r="D216"/>
  <c r="D180"/>
  <c r="G142"/>
  <c r="E148"/>
  <c r="E149"/>
  <c r="J117"/>
  <c r="I117"/>
  <c r="K118"/>
  <c r="H117"/>
  <c r="G48" i="1"/>
  <c r="A171" i="2"/>
  <c r="M109"/>
  <c r="H163"/>
  <c r="D162"/>
  <c r="A150"/>
  <c r="L109"/>
  <c r="Q107"/>
  <c r="K109"/>
  <c r="N109"/>
  <c r="Q108"/>
  <c r="R104"/>
  <c r="F158"/>
  <c r="G158"/>
  <c r="G134"/>
  <c r="H134"/>
  <c r="F124"/>
  <c r="G124"/>
  <c r="F114"/>
  <c r="G114"/>
  <c r="H109"/>
  <c r="G104"/>
  <c r="H104"/>
  <c r="B158"/>
  <c r="C158"/>
  <c r="B134"/>
  <c r="C134"/>
  <c r="B124"/>
  <c r="C124"/>
  <c r="C104"/>
  <c r="D104"/>
  <c r="B48" i="1"/>
  <c r="C48"/>
  <c r="D48"/>
  <c r="E48"/>
  <c r="F48"/>
  <c r="H33"/>
  <c r="G73" i="4"/>
  <c r="E317" i="3"/>
  <c r="G317"/>
  <c r="F212"/>
  <c r="F142"/>
  <c r="G145"/>
  <c r="G144"/>
  <c r="G143"/>
  <c r="J91"/>
  <c r="E84"/>
  <c r="K49"/>
  <c r="B50"/>
  <c r="C172" i="2"/>
  <c r="D172"/>
  <c r="E172"/>
  <c r="B151"/>
  <c r="C151"/>
  <c r="D151"/>
  <c r="E151"/>
  <c r="F151"/>
  <c r="G151"/>
  <c r="B138"/>
  <c r="C138"/>
  <c r="E138"/>
  <c r="B114"/>
  <c r="C114"/>
  <c r="D114"/>
  <c r="D118"/>
  <c r="C118"/>
  <c r="B118"/>
  <c r="E118"/>
  <c r="G35" i="3"/>
  <c r="E47"/>
  <c r="E45"/>
  <c r="E41"/>
  <c r="E44"/>
  <c r="E35"/>
  <c r="F35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F37"/>
  <c r="G36"/>
  <c r="F36"/>
  <c r="B128" i="2"/>
  <c r="C128"/>
  <c r="E128"/>
  <c r="B108"/>
  <c r="C108"/>
  <c r="B162"/>
  <c r="C162"/>
  <c r="E162"/>
  <c r="D9" i="1"/>
  <c r="E9"/>
  <c r="F9"/>
  <c r="G9"/>
  <c r="H9"/>
  <c r="A4"/>
  <c r="B4"/>
  <c r="C4"/>
  <c r="D4"/>
  <c r="E4"/>
  <c r="G4"/>
  <c r="H4"/>
  <c r="I4"/>
  <c r="J4"/>
  <c r="B27"/>
  <c r="C27"/>
  <c r="G27"/>
  <c r="H27"/>
  <c r="K75" i="4"/>
  <c r="J75"/>
  <c r="E78"/>
  <c r="K89" i="1"/>
  <c r="L75" i="4"/>
  <c r="K42"/>
  <c r="J42"/>
  <c r="E45"/>
  <c r="K88" i="1"/>
  <c r="L42" i="4"/>
  <c r="K13"/>
  <c r="J13"/>
  <c r="I13"/>
  <c r="L13"/>
  <c r="E15"/>
  <c r="K87" i="1"/>
  <c r="K351" i="3"/>
  <c r="I147"/>
  <c r="H147"/>
  <c r="K245"/>
  <c r="K214"/>
  <c r="J147"/>
  <c r="J179"/>
  <c r="I179"/>
  <c r="D181"/>
  <c r="H179"/>
  <c r="K179"/>
  <c r="K117"/>
  <c r="I90"/>
  <c r="J90"/>
  <c r="H90"/>
  <c r="K90"/>
  <c r="D108" i="2"/>
  <c r="H110"/>
  <c r="H48" i="1"/>
  <c r="A161" i="2"/>
  <c r="J50" i="3"/>
  <c r="H50"/>
  <c r="I50"/>
  <c r="N104" i="2"/>
  <c r="M104"/>
  <c r="L104"/>
  <c r="Q104"/>
  <c r="P104"/>
  <c r="Q109"/>
  <c r="I134"/>
  <c r="I158"/>
  <c r="I124"/>
  <c r="I114"/>
  <c r="J104"/>
  <c r="G31" i="1"/>
  <c r="E31"/>
  <c r="F31"/>
  <c r="G172" i="2"/>
  <c r="I151"/>
  <c r="E108"/>
  <c r="G238" i="3"/>
  <c r="F238"/>
  <c r="E238"/>
  <c r="K50"/>
  <c r="L108" i="2"/>
  <c r="K108"/>
  <c r="M108"/>
  <c r="N108"/>
</calcChain>
</file>

<file path=xl/sharedStrings.xml><?xml version="1.0" encoding="utf-8"?>
<sst xmlns="http://schemas.openxmlformats.org/spreadsheetml/2006/main" count="1719" uniqueCount="837">
  <si>
    <t>ž:do18r</t>
  </si>
  <si>
    <t>ž:19-24r</t>
  </si>
  <si>
    <t>ž:50-62</t>
  </si>
  <si>
    <t>ž: 63+</t>
  </si>
  <si>
    <t>m:do18r</t>
  </si>
  <si>
    <t>m:19-24r</t>
  </si>
  <si>
    <t>m:50-62</t>
  </si>
  <si>
    <t>m: 63+</t>
  </si>
  <si>
    <t>spolu m:</t>
  </si>
  <si>
    <t>spolu ž:</t>
  </si>
  <si>
    <t>muži(m) a ženy (ž) spolu</t>
  </si>
  <si>
    <t>%</t>
  </si>
  <si>
    <t>počet</t>
  </si>
  <si>
    <t>do 18 r.</t>
  </si>
  <si>
    <t>19 - 24 r.</t>
  </si>
  <si>
    <t>50 - 62 r.</t>
  </si>
  <si>
    <t xml:space="preserve">  63+</t>
  </si>
  <si>
    <t>m:bez matur.</t>
  </si>
  <si>
    <t>m: s matur.</t>
  </si>
  <si>
    <t>m: Bc+VŚ</t>
  </si>
  <si>
    <t>ž:bez mat.</t>
  </si>
  <si>
    <t>ž: s mat.</t>
  </si>
  <si>
    <t>ž:Bc+VŠ</t>
  </si>
  <si>
    <t>Bc+VŠ</t>
  </si>
  <si>
    <t>s maturitou</t>
  </si>
  <si>
    <t>bez maturity</t>
  </si>
  <si>
    <t>spolu</t>
  </si>
  <si>
    <t>Respondenti podľa statusu zamestnanosti/nezamestnanosti</t>
  </si>
  <si>
    <t xml:space="preserve"> </t>
  </si>
  <si>
    <t>študent</t>
  </si>
  <si>
    <t>iné</t>
  </si>
  <si>
    <t>Hlinené</t>
  </si>
  <si>
    <t>Predmier</t>
  </si>
  <si>
    <t>Závodie</t>
  </si>
  <si>
    <t>V.koniec</t>
  </si>
  <si>
    <t>Stred</t>
  </si>
  <si>
    <t>Turkov</t>
  </si>
  <si>
    <t>Respondenti (spolu) podľa jednotlivých mestkých častí:</t>
  </si>
  <si>
    <t>C - som nespokojný</t>
  </si>
  <si>
    <t>A - som spokojný</t>
  </si>
  <si>
    <t>m: B</t>
  </si>
  <si>
    <t>m: A</t>
  </si>
  <si>
    <t>m: C</t>
  </si>
  <si>
    <t>ž: A</t>
  </si>
  <si>
    <t>ž: B</t>
  </si>
  <si>
    <t>ž: C</t>
  </si>
  <si>
    <t>spolu m</t>
  </si>
  <si>
    <t>spolu ž</t>
  </si>
  <si>
    <t>otázka č.2</t>
  </si>
  <si>
    <t>Ako hodnotíte rozvoj mesta Turzovka za ostatných 5 rokov?</t>
  </si>
  <si>
    <t>Ako ste spokojný(á) s bývaním v našom meste?</t>
  </si>
  <si>
    <t>otázka č. 3</t>
  </si>
  <si>
    <t>Ako hodnotíte mieru informovanosti o dianí v našom meste ?</t>
  </si>
  <si>
    <t>otázka č. 4</t>
  </si>
  <si>
    <t xml:space="preserve">Ako hodnotíte činnosť MsÚ v Turzovke za ostatných 5 rokov? </t>
  </si>
  <si>
    <t>otázka č. 5</t>
  </si>
  <si>
    <t>Odkiaľ najčastejšie čerpáte informácie o dianí v meste?</t>
  </si>
  <si>
    <t xml:space="preserve">A./ web stránka mesta a iné internetové zdroje </t>
  </si>
  <si>
    <t>B./ facebook a iné sociál. Siete</t>
  </si>
  <si>
    <t>C./ týždeníky Kysuce a My Kysucké noviny</t>
  </si>
  <si>
    <t>D./ TVT - turzovská televízia</t>
  </si>
  <si>
    <t>E./ mestský rozhlas a úradná tabuľa</t>
  </si>
  <si>
    <t>F./ MIC medzinárod.inf.centrum</t>
  </si>
  <si>
    <t>G./ iné</t>
  </si>
  <si>
    <t>Hodnotenie respondenti SPOLU:</t>
  </si>
  <si>
    <t>B - priemer</t>
  </si>
  <si>
    <t>respondenti spolu:</t>
  </si>
  <si>
    <t>C/nespokojný</t>
  </si>
  <si>
    <t>B/priemer</t>
  </si>
  <si>
    <t>A/spokojný</t>
  </si>
  <si>
    <t>spolu m+ž</t>
  </si>
  <si>
    <t>otázka č. 6</t>
  </si>
  <si>
    <t>Aktívne sa zaujímate o udalostia život v našom meste?</t>
  </si>
  <si>
    <t>A/ jednoznačne áno a často</t>
  </si>
  <si>
    <t>B/ občas</t>
  </si>
  <si>
    <t>C/ nezaujímam sa</t>
  </si>
  <si>
    <t>A</t>
  </si>
  <si>
    <t>B</t>
  </si>
  <si>
    <t>C</t>
  </si>
  <si>
    <t>D</t>
  </si>
  <si>
    <t>E</t>
  </si>
  <si>
    <t>F</t>
  </si>
  <si>
    <t>G</t>
  </si>
  <si>
    <t>otázka č. 7</t>
  </si>
  <si>
    <t>Na základe Vášho názoru, skúste vyznačiť hlavnú príčinu nezáujmu</t>
  </si>
  <si>
    <t>investorov o vytváranie pracovných miest v meste Turzovka, resp. v jeho okolí.</t>
  </si>
  <si>
    <t>A./ kvalita pracovnej sily</t>
  </si>
  <si>
    <t>B./ dopravné problémy s dostupnosťou regiónu</t>
  </si>
  <si>
    <t>C./ nevhodné klimatické podmienky</t>
  </si>
  <si>
    <t>D./ iné - uveďte</t>
  </si>
  <si>
    <t>kontrola</t>
  </si>
  <si>
    <t>Ktoré problémy by malo mesto riešiť ako prvoradé?</t>
  </si>
  <si>
    <t>dopravná infraštruktúra</t>
  </si>
  <si>
    <t>% S</t>
  </si>
  <si>
    <t>%P</t>
  </si>
  <si>
    <t>% N</t>
  </si>
  <si>
    <t>S</t>
  </si>
  <si>
    <t>P</t>
  </si>
  <si>
    <t>N</t>
  </si>
  <si>
    <t>Bytová otázka</t>
  </si>
  <si>
    <t>Životné prostredie</t>
  </si>
  <si>
    <t>Cestovný ruch a medzinárodná spolupráca</t>
  </si>
  <si>
    <t>Zdravotná starostlivosť</t>
  </si>
  <si>
    <t>Školy a školské zariadenia</t>
  </si>
  <si>
    <t>H</t>
  </si>
  <si>
    <t>Podpora miestnej zamestnanosti</t>
  </si>
  <si>
    <t>Kultúra a tradície</t>
  </si>
  <si>
    <t>I</t>
  </si>
  <si>
    <t>Šport a športovská</t>
  </si>
  <si>
    <t>J</t>
  </si>
  <si>
    <t>Otvorené mesto občanom a návštevníkom</t>
  </si>
  <si>
    <t>K</t>
  </si>
  <si>
    <t>Voľnočasové aktivity</t>
  </si>
  <si>
    <t>L</t>
  </si>
  <si>
    <t>Udržanie charakteru krajiny a pôd. Fondu</t>
  </si>
  <si>
    <t>M</t>
  </si>
  <si>
    <t>Technická infraštruktúra</t>
  </si>
  <si>
    <t>O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</si>
  <si>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</si>
  <si>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</si>
  <si>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</si>
  <si>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</si>
  <si>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</si>
  <si>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</si>
  <si>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</si>
  <si>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</si>
  <si>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</si>
  <si>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</si>
  <si>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</si>
  <si>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</si>
  <si>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</si>
  <si>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Sociálna politika  bezpečnosť</t>
  </si>
  <si>
    <t>zimná údržba chodníkov 1</t>
  </si>
  <si>
    <t>čistota ulíc</t>
  </si>
  <si>
    <t>A14</t>
  </si>
  <si>
    <t>max.počet odpovedí</t>
  </si>
  <si>
    <t>B-1</t>
  </si>
  <si>
    <t xml:space="preserve">  Výstavba nájomných bytov</t>
  </si>
  <si>
    <t xml:space="preserve">  Výstavba sociálnych bytov</t>
  </si>
  <si>
    <t>B-2</t>
  </si>
  <si>
    <t>B-3</t>
  </si>
  <si>
    <t>B-4</t>
  </si>
  <si>
    <t xml:space="preserve">   Vytváranie podmienok IVB</t>
  </si>
  <si>
    <t xml:space="preserve">  Výstavba bytov v súkrom.  vlastníctve</t>
  </si>
  <si>
    <t xml:space="preserve"> Aktivity zamerané na pomoc seniorom - starším občanom </t>
  </si>
  <si>
    <t xml:space="preserve"> Aktivity zamerané na pomoc občanom so zdravotným postihnutím</t>
  </si>
  <si>
    <t xml:space="preserve"> Aktivity zamerané na pomoc občanom v hmotnej núdzi</t>
  </si>
  <si>
    <t xml:space="preserve"> Opatrovateľská a iné služby realizované mestom pre tieto skupiny občanov </t>
  </si>
  <si>
    <t xml:space="preserve"> Koordinácia a komunikácia v oblasti sociálnych služieb </t>
  </si>
  <si>
    <t xml:space="preserve"> Bezpečnosť občanov a návštevníkov mesta</t>
  </si>
  <si>
    <t xml:space="preserve"> Ochrana osôb a majetku v meste</t>
  </si>
  <si>
    <t xml:space="preserve"> Spokojnosť s kamerovým systémom</t>
  </si>
  <si>
    <t xml:space="preserve"> Spokojnosť s činnosťou dobrovoľného hasičského a záchranárskeho zboru</t>
  </si>
  <si>
    <t xml:space="preserve"> Iné :</t>
  </si>
  <si>
    <t>C-1</t>
  </si>
  <si>
    <t xml:space="preserve">C-2  </t>
  </si>
  <si>
    <t xml:space="preserve">C-3 </t>
  </si>
  <si>
    <t>C-4</t>
  </si>
  <si>
    <t>C-5</t>
  </si>
  <si>
    <t>C-6</t>
  </si>
  <si>
    <t>C-7</t>
  </si>
  <si>
    <t>C-8</t>
  </si>
  <si>
    <t>C-9</t>
  </si>
  <si>
    <t>C-10</t>
  </si>
  <si>
    <t>C-11</t>
  </si>
  <si>
    <t>C-12</t>
  </si>
  <si>
    <t xml:space="preserve"> Spolupráca občanov a MP Turzovka</t>
  </si>
  <si>
    <t xml:space="preserve"> Spokojnosť s prácou MP v boji proti vandalizmu a ochrany majetku</t>
  </si>
  <si>
    <t>iné:</t>
  </si>
  <si>
    <t>Má mesto zriadiť...</t>
  </si>
  <si>
    <t xml:space="preserve"> - zariadenie pre seniorov?</t>
  </si>
  <si>
    <t xml:space="preserve"> - nocľaháreň, resp. útulok pre bezdomovcov?</t>
  </si>
  <si>
    <t xml:space="preserve"> - opatrovateľskú službu</t>
  </si>
  <si>
    <t>%-áno</t>
  </si>
  <si>
    <t>% -nie</t>
  </si>
  <si>
    <t>P-áno</t>
  </si>
  <si>
    <t xml:space="preserve">P -nie </t>
  </si>
  <si>
    <t xml:space="preserve">  Celková čistota mesta a verejných priestranstiev</t>
  </si>
  <si>
    <t xml:space="preserve">  Stav mestskej zelene, jej ochrana a rozširovanie</t>
  </si>
  <si>
    <t xml:space="preserve">  Čistota brehu rieky Kysuca </t>
  </si>
  <si>
    <t xml:space="preserve">  Čistota brehov potokov, prítokov rieky Kysuca v katastri mesta</t>
  </si>
  <si>
    <t xml:space="preserve">  Úroveň separácie domového odpadu v meste</t>
  </si>
  <si>
    <t xml:space="preserve">  Odvoz a likvidácia komunálneho odpadu v meste</t>
  </si>
  <si>
    <t xml:space="preserve">  Znečistenie a prašnosť ovzdušia vplyvom dopravy a vykurovania</t>
  </si>
  <si>
    <t xml:space="preserve">  Ako hodnotíte umiestnenie skládky TKO Semeteš v katastri mesta </t>
  </si>
  <si>
    <t>D-1</t>
  </si>
  <si>
    <t xml:space="preserve">D-2  </t>
  </si>
  <si>
    <t xml:space="preserve">D-3 </t>
  </si>
  <si>
    <t>D-4</t>
  </si>
  <si>
    <t>D-5</t>
  </si>
  <si>
    <t>D-6</t>
  </si>
  <si>
    <t>D-7</t>
  </si>
  <si>
    <t>D-8</t>
  </si>
  <si>
    <t>D-9</t>
  </si>
  <si>
    <t xml:space="preserve"> Kvalita poskytovaných ubytovacích a stravovacích kapacít</t>
  </si>
  <si>
    <t xml:space="preserve">  Prezentácia mesta Turzovka a regiónu Kysúc</t>
  </si>
  <si>
    <t xml:space="preserve">  Početnosť turistických trás a ich prepojenia na turistické magistrály</t>
  </si>
  <si>
    <t xml:space="preserve">  Propagácia existujúcich ponúk cestovného ruchu v regióne Kysúc</t>
  </si>
  <si>
    <t xml:space="preserve">  Propagácia Pútnického miesta Živčákova</t>
  </si>
  <si>
    <t xml:space="preserve">Medzinárodná spolupráca s partnerskými mestami z Poľska, Čiech a Maďarska </t>
  </si>
  <si>
    <t>Využitie prírodného a kultúrneho potenciálu v meste ako prvok podpory cestovného ruchu</t>
  </si>
  <si>
    <t>E-1</t>
  </si>
  <si>
    <t xml:space="preserve">E-2  </t>
  </si>
  <si>
    <t xml:space="preserve">E-3 </t>
  </si>
  <si>
    <t>E-4</t>
  </si>
  <si>
    <t>E-5</t>
  </si>
  <si>
    <t>E-6</t>
  </si>
  <si>
    <t>E-7</t>
  </si>
  <si>
    <t>E-8</t>
  </si>
  <si>
    <t xml:space="preserve">  Zamestnávanie občanov formou verejného zamestnávania</t>
  </si>
  <si>
    <t xml:space="preserve">  Rozšírenie služieb Mestského podniku služieb</t>
  </si>
  <si>
    <t xml:space="preserve">  Podmienky pre rozvoj podnikania</t>
  </si>
  <si>
    <t xml:space="preserve">  Zvážiť možnosti vytvorenia obecného podniku pre marginalizované skupiny </t>
  </si>
  <si>
    <t xml:space="preserve">  Vytváranie podmienok pre investície v meste </t>
  </si>
  <si>
    <t>F-1</t>
  </si>
  <si>
    <t xml:space="preserve">F-2  </t>
  </si>
  <si>
    <t>F-4</t>
  </si>
  <si>
    <t>F-5</t>
  </si>
  <si>
    <t>F-6</t>
  </si>
  <si>
    <t>G-1</t>
  </si>
  <si>
    <t xml:space="preserve">G-2  </t>
  </si>
  <si>
    <t xml:space="preserve">G-3 </t>
  </si>
  <si>
    <t>G-4</t>
  </si>
  <si>
    <t>G-5</t>
  </si>
  <si>
    <t>G-6</t>
  </si>
  <si>
    <t>G-7</t>
  </si>
  <si>
    <t>G-8</t>
  </si>
  <si>
    <t xml:space="preserve">  Dostupnosť zdravotnej starostlivosti</t>
  </si>
  <si>
    <t xml:space="preserve">  Existujúca sieť lekárni </t>
  </si>
  <si>
    <t xml:space="preserve">  Počet ambulancií praktických lekárov v meste</t>
  </si>
  <si>
    <t xml:space="preserve">  Počet ambulancií odborných lekárov v meste</t>
  </si>
  <si>
    <t xml:space="preserve">  Počet zubárskych ambulancií  v meste</t>
  </si>
  <si>
    <t xml:space="preserve">  Dostupnosť LSPP v meste    (LSPP - lekárska služba prvej pomoci) </t>
  </si>
  <si>
    <t xml:space="preserve"> Dostupnosť RZS v meste       ( RZS - rýchla zdravotná služba) </t>
  </si>
  <si>
    <t xml:space="preserve">  Iné:</t>
  </si>
  <si>
    <t>chýba lekáreň s pohotovostnou službou</t>
  </si>
  <si>
    <t>H-1</t>
  </si>
  <si>
    <t xml:space="preserve">H-2  </t>
  </si>
  <si>
    <t xml:space="preserve">H-3 </t>
  </si>
  <si>
    <t>H-4</t>
  </si>
  <si>
    <t>H-5</t>
  </si>
  <si>
    <t>H-6</t>
  </si>
  <si>
    <t>H-7</t>
  </si>
  <si>
    <t>H-8</t>
  </si>
  <si>
    <t>H-9</t>
  </si>
  <si>
    <t>H-10</t>
  </si>
  <si>
    <t>H-11</t>
  </si>
  <si>
    <t>H-12</t>
  </si>
  <si>
    <t>H-13</t>
  </si>
  <si>
    <t xml:space="preserve">  Kvalita poskytovaných služieb v predškolskom zariadení</t>
  </si>
  <si>
    <t xml:space="preserve">  Mimoškolská činnosť a voľnočasové aktivity žiakov</t>
  </si>
  <si>
    <t xml:space="preserve">  Úroveň a spektrum voľnočasových aktivít v centre voľného času</t>
  </si>
  <si>
    <t xml:space="preserve">  Materiálne vybavenie gymnázia</t>
  </si>
  <si>
    <t xml:space="preserve"> Kvalita vyučovacieho procesu</t>
  </si>
  <si>
    <t xml:space="preserve">  Stravovanie v školských zariadeniach </t>
  </si>
  <si>
    <t xml:space="preserve">  Kapacita predškolských zariadení (MŠ) </t>
  </si>
  <si>
    <t xml:space="preserve">  Vybavenie predškolských zariadení (MŠ)</t>
  </si>
  <si>
    <t xml:space="preserve">  Technické a materiálne vybavenie ZŠ</t>
  </si>
  <si>
    <t xml:space="preserve">  Kvalita vyučovacieho procesu ZŠ</t>
  </si>
  <si>
    <t xml:space="preserve">  Kvalita vyučovacieho procesu ZUŠ</t>
  </si>
  <si>
    <t xml:space="preserve">  Materiálne vybavenie ZUŠ</t>
  </si>
  <si>
    <t>H-14</t>
  </si>
  <si>
    <t>I-1</t>
  </si>
  <si>
    <t xml:space="preserve">I-2  </t>
  </si>
  <si>
    <t xml:space="preserve">I-3 </t>
  </si>
  <si>
    <t>I-4</t>
  </si>
  <si>
    <t>I-5</t>
  </si>
  <si>
    <t>I-6</t>
  </si>
  <si>
    <t xml:space="preserve">  Počet kultúrnych, folklórnych a zábavných podujatí</t>
  </si>
  <si>
    <t xml:space="preserve">  Stav existujúcich kultúrnych zariadení v meste</t>
  </si>
  <si>
    <t xml:space="preserve">  Kvalita usporiadaných kultúrnych podujatí</t>
  </si>
  <si>
    <t xml:space="preserve">  Spolupráca samosprávy a kultúrnych inštitúcií, spolkov</t>
  </si>
  <si>
    <t xml:space="preserve">  Podpora kultúrnych tradícií v meste</t>
  </si>
  <si>
    <t xml:space="preserve">  Iné :</t>
  </si>
  <si>
    <t>väčšia podpora spolkov mestu</t>
  </si>
  <si>
    <t>J-1</t>
  </si>
  <si>
    <t xml:space="preserve">J-2  </t>
  </si>
  <si>
    <t xml:space="preserve">J-3 </t>
  </si>
  <si>
    <t>J-4</t>
  </si>
  <si>
    <t>J-5</t>
  </si>
  <si>
    <t>J-6</t>
  </si>
  <si>
    <t>J-7</t>
  </si>
  <si>
    <t xml:space="preserve">  Počet športových podujatí realizovaných v spolupráci s mestom   </t>
  </si>
  <si>
    <t xml:space="preserve">  Podpora športových klubov v meste</t>
  </si>
  <si>
    <t xml:space="preserve">  Kvalita a funkčnosť športovísk v športovom areáli Závodie </t>
  </si>
  <si>
    <t xml:space="preserve">  Vybavenosť futbalového ihriska v Závodí</t>
  </si>
  <si>
    <t xml:space="preserve">  Možnosť využitia športovísk</t>
  </si>
  <si>
    <t xml:space="preserve"> Vytvorené podmienky pre rozvoj športu a v meste</t>
  </si>
  <si>
    <t>K-1</t>
  </si>
  <si>
    <t xml:space="preserve">K-2  </t>
  </si>
  <si>
    <t xml:space="preserve">K-3 </t>
  </si>
  <si>
    <t>K-4</t>
  </si>
  <si>
    <t>K-5</t>
  </si>
  <si>
    <t>K-6</t>
  </si>
  <si>
    <t>K-7</t>
  </si>
  <si>
    <t>K-8</t>
  </si>
  <si>
    <t xml:space="preserve"> Informovanosť občanov o činnosti samosprávy </t>
  </si>
  <si>
    <t xml:space="preserve"> Úroveň informovanosti občanov orgánmi samosprávy</t>
  </si>
  <si>
    <t xml:space="preserve"> Úroveň informovanosti mestským rozhlasom</t>
  </si>
  <si>
    <t xml:space="preserve"> Úroveň informovanosti občanov mesta prostredníctvom Turzovskej televízie </t>
  </si>
  <si>
    <t>Úroveň informovanosti občanov mesta prostredníctvom Spravodajcom mesta</t>
  </si>
  <si>
    <t xml:space="preserve">  Kvalita vybavovania občanov na MsÚ</t>
  </si>
  <si>
    <t xml:space="preserve"> Úroveň informovanosti Mestským inf. centrom  MIC </t>
  </si>
  <si>
    <t>otázka č. 20</t>
  </si>
  <si>
    <t xml:space="preserve">  Športové zariadenia a ich využívanie občanmi a návštevníkmi mesta</t>
  </si>
  <si>
    <t xml:space="preserve">  Podpora voľno časových a záujmových aktivít zo strany mesta </t>
  </si>
  <si>
    <t xml:space="preserve">  Spolupráca a informovanosť v oblasti voľno  časových aktivít</t>
  </si>
  <si>
    <t xml:space="preserve">  Možnosť trávenia voľného času</t>
  </si>
  <si>
    <t xml:space="preserve">  Iné</t>
  </si>
  <si>
    <t>L-1</t>
  </si>
  <si>
    <t xml:space="preserve">L-2  </t>
  </si>
  <si>
    <t xml:space="preserve">L-3 </t>
  </si>
  <si>
    <t>L-4</t>
  </si>
  <si>
    <t>L-5</t>
  </si>
  <si>
    <t>spolu:</t>
  </si>
  <si>
    <t>M-1</t>
  </si>
  <si>
    <t xml:space="preserve">M-2  </t>
  </si>
  <si>
    <t xml:space="preserve">M-3 </t>
  </si>
  <si>
    <t>M-4</t>
  </si>
  <si>
    <t>M-5</t>
  </si>
  <si>
    <t xml:space="preserve">  Pravidelné kosenie trávnatých plôch v intraviláne mesta </t>
  </si>
  <si>
    <t xml:space="preserve">  Stav obhospodarovania poľnohospodárskej pôdy v extraviláne mesta</t>
  </si>
  <si>
    <t xml:space="preserve">  Stav obhospodarovania lesného fondu v meste Turzovka</t>
  </si>
  <si>
    <t xml:space="preserve">  Udržiavanie toku rieky Kysuca na území mesta</t>
  </si>
  <si>
    <t xml:space="preserve">  Udržiavanie prítokov potokov rieky Kysuca v intraviláne mesta </t>
  </si>
  <si>
    <t>otázka č. 22</t>
  </si>
  <si>
    <t xml:space="preserve"> Kvalita a programová skladba káblovej televízie                                        </t>
  </si>
  <si>
    <t xml:space="preserve"> Kvalita verejného osvetlenia</t>
  </si>
  <si>
    <t xml:space="preserve"> Cintorínske služby</t>
  </si>
  <si>
    <t xml:space="preserve"> Dostupnosť ku kanalizácii na odvod splaškových vôd </t>
  </si>
  <si>
    <t>Dostupnosť ku kanalizácii na odvod dažďovej vody</t>
  </si>
  <si>
    <t xml:space="preserve">iné                           </t>
  </si>
  <si>
    <t xml:space="preserve"> Dostupnosť plynofikácie v jednotlivých častiach mesta</t>
  </si>
  <si>
    <t xml:space="preserve"> Dostupnosť signálu mobilnej a internetovej siete</t>
  </si>
  <si>
    <t xml:space="preserve"> Zásobovanie vodou z verejnej siete</t>
  </si>
  <si>
    <t xml:space="preserve"> Maloobchodná sieť v rámci mesta                                  </t>
  </si>
  <si>
    <t>Umiestnenie mestského  trhoviska</t>
  </si>
  <si>
    <t xml:space="preserve"> Kvalita rozvodnej elektrickej siete</t>
  </si>
  <si>
    <t>málo trhovísk</t>
  </si>
  <si>
    <t>basketbalové ihrisko AOŠ</t>
  </si>
  <si>
    <t>L-5 iné</t>
  </si>
  <si>
    <t>chýba cyklotrasa</t>
  </si>
  <si>
    <t>chýba welness centrum</t>
  </si>
  <si>
    <t>cigáni v AOŠ v Závodí</t>
  </si>
  <si>
    <t>Rómovia pracovať nebudú</t>
  </si>
  <si>
    <t>F-3</t>
  </si>
  <si>
    <t>väčšia iniciatíva zo strany mesta</t>
  </si>
  <si>
    <t>autobus.linky predĺžiť z CA na VK (1)</t>
  </si>
  <si>
    <t>špinu mesta treba vidieť aj v cigánoch</t>
  </si>
  <si>
    <t>a nielen v ľuďoch</t>
  </si>
  <si>
    <t>prečo je Drotária iba 1 deň</t>
  </si>
  <si>
    <t>prečo chcete zlikvidovať halu?</t>
  </si>
  <si>
    <t>zmena hlásateľky p.Nekorancovej</t>
  </si>
  <si>
    <t>využívať akcie v amfiteátri (viac)</t>
  </si>
  <si>
    <t>načo tá pretvárka novej riad. KaSS</t>
  </si>
  <si>
    <t>nízke mzdy</t>
  </si>
  <si>
    <t>Projekt ABC služby</t>
  </si>
  <si>
    <t>chýbajú lavičky na oddych (1)</t>
  </si>
  <si>
    <t>m. A</t>
  </si>
  <si>
    <t>ž. C</t>
  </si>
  <si>
    <t>"celková miera" spokojnosti - podľa pohlavia</t>
  </si>
  <si>
    <t>"celková miera" spokojnosti - respondenti spolu</t>
  </si>
  <si>
    <t>A/spokojní</t>
  </si>
  <si>
    <t>C/nespokojní</t>
  </si>
  <si>
    <t>m + ž</t>
  </si>
  <si>
    <t>%odpovedajúcich</t>
  </si>
  <si>
    <t>nesúhlasím s vytvorením ObP pre marg.skup</t>
  </si>
  <si>
    <t>v meste nie je práca</t>
  </si>
  <si>
    <t>opraviť príjazdovú cestu na Bukovinu</t>
  </si>
  <si>
    <t>folklórne slávnosti na amfiteátri</t>
  </si>
  <si>
    <t>krytú plaváreň</t>
  </si>
  <si>
    <t>trhovisko v meste</t>
  </si>
  <si>
    <t>zanedbané vodné priepusty    (1)</t>
  </si>
  <si>
    <t>aby Rómovia nemali obsadené všetky lavičky</t>
  </si>
  <si>
    <t>ž:25-49</t>
  </si>
  <si>
    <t>m:25-49</t>
  </si>
  <si>
    <t>25 - 49 r.</t>
  </si>
  <si>
    <t>kúpalisko</t>
  </si>
  <si>
    <t>závody rozobrané, brať na zodpovednosť majiteľov</t>
  </si>
  <si>
    <t>nie sú závody</t>
  </si>
  <si>
    <t>viac lávok (V.koniec,Turkov,Predmier(1)</t>
  </si>
  <si>
    <t>vyriešiť pozemok "planimu" pred gamnáziom</t>
  </si>
  <si>
    <t>Kvalita jedál v školských zariadeniach</t>
  </si>
  <si>
    <t>chýba priemyselný park (3)</t>
  </si>
  <si>
    <t>uzatvoriť autobus.stanicu/prievan  (1)</t>
  </si>
  <si>
    <t>zviditeľniť/opraviť lyžiar.stred. Bukovina</t>
  </si>
  <si>
    <t>Tka - mesto Rómov/strach z Rómov</t>
  </si>
  <si>
    <t>LSPP a RZS v meste - stačí Čadca</t>
  </si>
  <si>
    <t>spokojnosť s úsekom správy majetku mesta</t>
  </si>
  <si>
    <t>Tka-VK dostupnosť a kvalita mestského rozhlasového signálu</t>
  </si>
  <si>
    <t>drahé bývanie (1)</t>
  </si>
  <si>
    <t>mesto nejednalo s investormi férovo</t>
  </si>
  <si>
    <t>primátor a zástupca mali vždy pravdu nič sme nemohli ovplyvniť</t>
  </si>
  <si>
    <t>doprava vysunutá medzi bytovky (1)</t>
  </si>
  <si>
    <t>zástavku od tesca k žel.st. (4)</t>
  </si>
  <si>
    <t>Chýba domov dôchodcov</t>
  </si>
  <si>
    <t>cyklotrasa + dokončenie  (2)</t>
  </si>
  <si>
    <t>chýba zubná ambulancia/Kvalita !!!</t>
  </si>
  <si>
    <t>pritiahnúť LIDL</t>
  </si>
  <si>
    <t>% odpovedí</t>
  </si>
  <si>
    <t>G:</t>
  </si>
  <si>
    <t>osobne</t>
  </si>
  <si>
    <t>M./  iné</t>
  </si>
  <si>
    <t>Otázka č. 1</t>
  </si>
  <si>
    <t>zamestnaný v okr. Čadca</t>
  </si>
  <si>
    <t>zamestnaný mimo okr. Čadca, ale v SR</t>
  </si>
  <si>
    <t>zamestnaný v ČR, resp. zahraničí</t>
  </si>
  <si>
    <t>nezamestnaný občan (UoZ)</t>
  </si>
  <si>
    <t>starobný dôchodca</t>
  </si>
  <si>
    <t>občan so ZP/ZŤP ("invalidný dôchodca")</t>
  </si>
  <si>
    <t>Osoba samosttane zárobkovo činná (SZČO)</t>
  </si>
  <si>
    <t>materská dovolenka</t>
  </si>
  <si>
    <t>konateľ s.r.o</t>
  </si>
  <si>
    <t>Otázka č. 2</t>
  </si>
  <si>
    <t>neuvedené</t>
  </si>
  <si>
    <t>alternetíva :  iné</t>
  </si>
  <si>
    <t>respondenti : 114mužov + 144 žien</t>
  </si>
  <si>
    <t>spolu :</t>
  </si>
  <si>
    <t>percentuálne zastúpenie %</t>
  </si>
  <si>
    <t>počet respondentov spolu</t>
  </si>
  <si>
    <t>kontr.stĺpec</t>
  </si>
  <si>
    <t>A-som spokojný</t>
  </si>
  <si>
    <t>B- priemer</t>
  </si>
  <si>
    <t>C- som nespokojný</t>
  </si>
  <si>
    <t>Otázka č. 4</t>
  </si>
  <si>
    <t>Otázka č. 5</t>
  </si>
  <si>
    <t>Otázka č. 7</t>
  </si>
  <si>
    <t>Otázka č. 6</t>
  </si>
  <si>
    <t>Vyhodnotenie miery spokojnosti, resp. nespokojnosti: respondenti spolu</t>
  </si>
  <si>
    <t>Vyhodnotenie otázok 3 až 6</t>
  </si>
  <si>
    <t>som spokojný A</t>
  </si>
  <si>
    <t>otázka č.3</t>
  </si>
  <si>
    <t>otázka č.4</t>
  </si>
  <si>
    <t>otázka č.5</t>
  </si>
  <si>
    <t>otázka č.6</t>
  </si>
  <si>
    <t>a.)  Vyjadrenie v absolútnych počtoch</t>
  </si>
  <si>
    <t>b. Vyjadrenie % - uálneho zastúpenia odpovedí</t>
  </si>
  <si>
    <t>som nespokojný C</t>
  </si>
  <si>
    <t>som spokojný</t>
  </si>
  <si>
    <t>priemer</t>
  </si>
  <si>
    <t>som nespokojný</t>
  </si>
  <si>
    <t xml:space="preserve">     Hodnotenie respondenti SPOLU:</t>
  </si>
  <si>
    <t>Legenda:</t>
  </si>
  <si>
    <t>B./ facebook a iné sociálne  siete</t>
  </si>
  <si>
    <t>D./ TVT - Turzovská televízia</t>
  </si>
  <si>
    <t>F./ MIC medzinárodné infor. centrum</t>
  </si>
  <si>
    <t>(2x - osobné kontaky na úrade)</t>
  </si>
  <si>
    <t>Otázka č. 8</t>
  </si>
  <si>
    <t>A.) jednoznačne áno a často</t>
  </si>
  <si>
    <t>B.) občas</t>
  </si>
  <si>
    <t>C.) nezaujímam sa</t>
  </si>
  <si>
    <t>Otázka č. 9</t>
  </si>
  <si>
    <t>alternatíva iné:</t>
  </si>
  <si>
    <t>chýba priemyselný park resp.pozemky</t>
  </si>
  <si>
    <t>korupcia a byrokracia</t>
  </si>
  <si>
    <t>nezáujem vedenia mesta</t>
  </si>
  <si>
    <t>nový primátor</t>
  </si>
  <si>
    <t>neschopnosť kompetentných pritiahnúť investorov    1</t>
  </si>
  <si>
    <t>závody rozobrané, brať na zodpovednosť majiteľov   1</t>
  </si>
  <si>
    <t>Otázka č. 10</t>
  </si>
  <si>
    <t>Prosím, vyznačiť maximálne 2 možnosti!</t>
  </si>
  <si>
    <t xml:space="preserve"> O: iné</t>
  </si>
  <si>
    <t>čistota mesta</t>
  </si>
  <si>
    <t>TKO Semeteš</t>
  </si>
  <si>
    <t>vysoké náklady na</t>
  </si>
  <si>
    <t>kúrenie v bytoch</t>
  </si>
  <si>
    <t>očná ambulancia</t>
  </si>
  <si>
    <t>problematika róm-</t>
  </si>
  <si>
    <t>kontrola:</t>
  </si>
  <si>
    <t>počet respondentov</t>
  </si>
  <si>
    <t>počet odpovedí</t>
  </si>
  <si>
    <t>% podiely odpovedí</t>
  </si>
  <si>
    <t>F (1)</t>
  </si>
  <si>
    <t>G (2)</t>
  </si>
  <si>
    <t>C (3)</t>
  </si>
  <si>
    <t>A (4)</t>
  </si>
  <si>
    <t>B (5)</t>
  </si>
  <si>
    <t>Otázka č. 11</t>
  </si>
  <si>
    <t>maximálny možný počet odpovedí</t>
  </si>
  <si>
    <t>podiel odpovedí respondentov</t>
  </si>
  <si>
    <t>% spokojní</t>
  </si>
  <si>
    <t>%P-priemer</t>
  </si>
  <si>
    <t>% N-nespokojní</t>
  </si>
  <si>
    <t>skeho obyvateľstva</t>
  </si>
  <si>
    <t>% S miera spokojnosti: dopravná infraštruktúra</t>
  </si>
  <si>
    <t xml:space="preserve"> Kvalita a údržba komunikácie  Čadca–Turzovka – Makov  II. triedy II/487  </t>
  </si>
  <si>
    <t xml:space="preserve"> Kvalita a údržba komunikácie  Turzovka – Klokočov  II. triedy II/484 </t>
  </si>
  <si>
    <t xml:space="preserve"> Kvalita a údržba komunikácie  Turzovka – Semeteš  II. triedy  II/541</t>
  </si>
  <si>
    <t xml:space="preserve"> Kvalita a údržba  mestských  komunikácii </t>
  </si>
  <si>
    <t xml:space="preserve"> Kvalita a údržba komunikácii do Turkova a Dlhej n/Kysucou </t>
  </si>
  <si>
    <t xml:space="preserve"> Dopravná obslužnosť a dostupnosť v meste autobusovou dopravou </t>
  </si>
  <si>
    <t xml:space="preserve"> Letná a zimná údržba ciest, chodníkov a parkovísk v meste </t>
  </si>
  <si>
    <t xml:space="preserve"> Statická doprava a možnosti parkovania</t>
  </si>
  <si>
    <t xml:space="preserve"> Prepojenosť autobusovej a železničnej stanice</t>
  </si>
  <si>
    <t xml:space="preserve"> Dopravné značenie v meste</t>
  </si>
  <si>
    <t xml:space="preserve"> Umiestnenie autobusových zastávok v meste </t>
  </si>
  <si>
    <t xml:space="preserve"> Rozvoj nemotorovej dopravy  - chodníky a  cyklochodníky</t>
  </si>
  <si>
    <t xml:space="preserve"> Kvalita a údržba miestnych mostov a lávok</t>
  </si>
  <si>
    <t>Otázka č. 12</t>
  </si>
  <si>
    <t>A: 14  iné :    vyľudnené mesto  (1)</t>
  </si>
  <si>
    <t>celková miera spokojnosti</t>
  </si>
  <si>
    <t>podiel odpovedí respondentov spolu (%) :</t>
  </si>
  <si>
    <t>počty odpovedí :respondenti spolu :</t>
  </si>
  <si>
    <t xml:space="preserve">  nedostatok parkovacích miest pri bytovkách   1</t>
  </si>
  <si>
    <t>nestavať byty pre Rómov/sťah. Rómov na MPS 3</t>
  </si>
  <si>
    <t xml:space="preserve">  na Bukovine vytvoriť okružnú cestu Dlhovianska -tehelňa  1</t>
  </si>
  <si>
    <t>alternatíva odpovede B - 5 : iné</t>
  </si>
  <si>
    <t xml:space="preserve">Otázka č. 13 </t>
  </si>
  <si>
    <t>B-5 iné</t>
  </si>
  <si>
    <t xml:space="preserve">     občanov</t>
  </si>
  <si>
    <t>Uvedená oblasť získala tretí najväčší počet odpovedí, čo možno proklamovať ako fakt,</t>
  </si>
  <si>
    <t xml:space="preserve">   že obyvateľstvo Turzovky vníma tento problém veľmi citlivo.</t>
  </si>
  <si>
    <t>počet odpovedí respondentov  spolu</t>
  </si>
  <si>
    <t xml:space="preserve"> % - uálny podiel odpovedí respondentov</t>
  </si>
  <si>
    <t>miera spokojnosti spolu:</t>
  </si>
  <si>
    <t>alternetíva odpovede C - 12  iné:</t>
  </si>
  <si>
    <t>% S-spokojní</t>
  </si>
  <si>
    <t xml:space="preserve">Otázka č. 14 </t>
  </si>
  <si>
    <t>Dodatková otázka k otázke č. 13</t>
  </si>
  <si>
    <t>Oblasť C: Sociálna politika a bezpečnosť občanov</t>
  </si>
  <si>
    <t xml:space="preserve"> +  kamerový systém</t>
  </si>
  <si>
    <t xml:space="preserve">urobiť cestu na Živčákovú </t>
  </si>
  <si>
    <t>Riešiť problémy s cigánmi v prospech občanov</t>
  </si>
  <si>
    <t xml:space="preserve"> - komunitné centrum pre marginaliz. skupiny?</t>
  </si>
  <si>
    <t>OS</t>
  </si>
  <si>
    <t>KC</t>
  </si>
  <si>
    <t>ZpS</t>
  </si>
  <si>
    <t>NpB</t>
  </si>
  <si>
    <t>Otázka č. 15</t>
  </si>
  <si>
    <t>miera spokojnosti :Σ</t>
  </si>
  <si>
    <t>výrub stromov meste</t>
  </si>
  <si>
    <t>D - 9 iné:  vysoké poplatky za TKO</t>
  </si>
  <si>
    <t>málo odpadkových košov v meste</t>
  </si>
  <si>
    <t>motivovať bytové domy k separácii TKO</t>
  </si>
  <si>
    <t>riešiť "farský les" zdržujú sa tam bezdomovci    1</t>
  </si>
  <si>
    <t>skládka je využívaná pre ďaleké okolie   1</t>
  </si>
  <si>
    <t>nedostatočné kosenie poľnohospo-</t>
  </si>
  <si>
    <t>dárskej pôdy firmou K - ten</t>
  </si>
  <si>
    <t xml:space="preserve"> D-3 </t>
  </si>
  <si>
    <t xml:space="preserve"> D-2  </t>
  </si>
  <si>
    <t>Otázka č. 16</t>
  </si>
  <si>
    <t>Alternatívy odpovedí E - 8  iné</t>
  </si>
  <si>
    <t>krytý prírodný amfiteáter</t>
  </si>
  <si>
    <t>pred vstupmi do mesta chýbajú pútače-Živčákova 1</t>
  </si>
  <si>
    <t>chýba cesta na Živčákovú</t>
  </si>
  <si>
    <t>Oblasť E:    Cestovný ruch a medzinárodná spolupráca</t>
  </si>
  <si>
    <t xml:space="preserve">  E-2  </t>
  </si>
  <si>
    <t>Otázka č. 17</t>
  </si>
  <si>
    <t>Oblasť F:   Podpora miestnej zamestnanosti</t>
  </si>
  <si>
    <t>zamestnať Rómov, ale nie na úkor zlej roboty  1</t>
  </si>
  <si>
    <t>Otázka č. 18</t>
  </si>
  <si>
    <t>chýba očná a imunulogická ambulancia  7</t>
  </si>
  <si>
    <t>Oblasť G:   Zdravotná starostlivosť</t>
  </si>
  <si>
    <r>
      <t xml:space="preserve">altenatívy odpovedí:  </t>
    </r>
    <r>
      <rPr>
        <b/>
        <sz val="11"/>
        <color indexed="8"/>
        <rFont val="Times New Roman"/>
        <family val="1"/>
        <charset val="238"/>
      </rPr>
      <t>G - 8:   iné</t>
    </r>
  </si>
  <si>
    <t>Otázka č. 19</t>
  </si>
  <si>
    <t>Oblasť H:  Školy a školské zariadenia</t>
  </si>
  <si>
    <t xml:space="preserve"> kvalita vyučovacieho procesu</t>
  </si>
  <si>
    <t xml:space="preserve">nekvalifikovaní učitelia  </t>
  </si>
  <si>
    <t>"negativizmus gymnázium Turzovka"</t>
  </si>
  <si>
    <t>osobné útoky vedenie ZŠ</t>
  </si>
  <si>
    <r>
      <t>altenatívy odpovedí:  H</t>
    </r>
    <r>
      <rPr>
        <b/>
        <sz val="11"/>
        <color indexed="8"/>
        <rFont val="Times New Roman"/>
        <family val="1"/>
        <charset val="238"/>
      </rPr>
      <t xml:space="preserve"> - 15:   iné</t>
    </r>
  </si>
  <si>
    <r>
      <t>altenatívy odpovedí:  I</t>
    </r>
    <r>
      <rPr>
        <b/>
        <sz val="11"/>
        <color indexed="8"/>
        <rFont val="Times New Roman"/>
        <family val="1"/>
        <charset val="238"/>
      </rPr>
      <t xml:space="preserve"> - 6:   iné</t>
    </r>
  </si>
  <si>
    <t>otázka č.21</t>
  </si>
  <si>
    <t>Vyjadrenie miery spokojnosti (%S)  J : Šport a športoviská</t>
  </si>
  <si>
    <t xml:space="preserve"> Vyjadrenie miery spokojnosti (%S)       I :  Kultúra a tradície</t>
  </si>
  <si>
    <t>Vyjadrenie miery spokojnosti (%S) :</t>
  </si>
  <si>
    <t>Vyjadrenie miery spokojnosti (%):</t>
  </si>
  <si>
    <t>urobiť most do Závodia/Smažák (1)</t>
  </si>
  <si>
    <t xml:space="preserve">    Oblasť : A - dopravná infraštruktúra</t>
  </si>
  <si>
    <t>Vyjadrite mieru spokojnosti (%S):</t>
  </si>
  <si>
    <t xml:space="preserve">     Oblasť : B - Bytová otázka</t>
  </si>
  <si>
    <t xml:space="preserve">    Oblasť C: Sociálna politika a bezpečnosť</t>
  </si>
  <si>
    <t xml:space="preserve">      Oblasť : D - Životné prostredie</t>
  </si>
  <si>
    <t>Vyjadrenie miery spokojnosti  (%S) :</t>
  </si>
  <si>
    <r>
      <t>altenatívy odpovedí:  J</t>
    </r>
    <r>
      <rPr>
        <b/>
        <sz val="11"/>
        <color indexed="8"/>
        <rFont val="Times New Roman"/>
        <family val="1"/>
        <charset val="238"/>
      </rPr>
      <t xml:space="preserve"> - 7:   iné</t>
    </r>
  </si>
  <si>
    <t>Oblasť  K:  Otvorené mesto občanom a návštevníkom</t>
  </si>
  <si>
    <t xml:space="preserve">Vyjadrenie miery spokojnosti (%S) </t>
  </si>
  <si>
    <t>otázka č. 23</t>
  </si>
  <si>
    <r>
      <t>altenatívy odpovedí:  K</t>
    </r>
    <r>
      <rPr>
        <b/>
        <sz val="11"/>
        <color indexed="8"/>
        <rFont val="Times New Roman"/>
        <family val="1"/>
        <charset val="238"/>
      </rPr>
      <t xml:space="preserve"> - 8:   iné</t>
    </r>
  </si>
  <si>
    <t>Prehľadná tabuľka % - uálneho zastúpení odpovedí respondentov</t>
  </si>
  <si>
    <t>Respondenti podľa pohlavia a dosiahnutého vzdelania:</t>
  </si>
  <si>
    <t>Respondenti podľa pohlavia a vekovej štruktúry:</t>
  </si>
  <si>
    <t>poznámka: vzhľadom na možnosť dobrovoľnosti odpovedať na otázky v dotazníku viacero</t>
  </si>
  <si>
    <t xml:space="preserve">    respondentov túto alternatívu akceptovalo. Vo výsledkoch dotazníka sa tento</t>
  </si>
  <si>
    <t xml:space="preserve">    hodnota %zOR ( percentuálneho zastúpenia odpovedí respondentov sa pohy-</t>
  </si>
  <si>
    <t>otázka</t>
  </si>
  <si>
    <t>číslo</t>
  </si>
  <si>
    <t>% zOR</t>
  </si>
  <si>
    <t xml:space="preserve">    fakt odzrkadlil na skutočnosti, že odpovede nemuseli dosiahnúť hodnotu 100 %</t>
  </si>
  <si>
    <r>
      <t xml:space="preserve">altenatívy odpovedí:  L - 5 </t>
    </r>
    <r>
      <rPr>
        <b/>
        <sz val="11"/>
        <color indexed="8"/>
        <rFont val="Times New Roman"/>
        <family val="1"/>
        <charset val="238"/>
      </rPr>
      <t>:   iné</t>
    </r>
  </si>
  <si>
    <t>otázka č. 24</t>
  </si>
  <si>
    <t xml:space="preserve">Oblasť:  L   Voľnočasové aktivity </t>
  </si>
  <si>
    <t xml:space="preserve">   Oblasť  M :  Udržanie charakteru krajiny a pôdneho fondu</t>
  </si>
  <si>
    <r>
      <rPr>
        <sz val="7"/>
        <color indexed="8"/>
        <rFont val="Times New Roman"/>
        <family val="1"/>
        <charset val="238"/>
      </rPr>
      <t xml:space="preserve">  </t>
    </r>
    <r>
      <rPr>
        <sz val="11"/>
        <color indexed="8"/>
        <rFont val="Times New Roman"/>
        <family val="1"/>
        <charset val="238"/>
      </rPr>
      <t xml:space="preserve">   N - Technická infraštruktúra</t>
    </r>
  </si>
  <si>
    <t xml:space="preserve">    bovala v rozpätí : 72,6 % (otázka č. 19) až po 100 %. (otázky č.  3,4,5,6 a 10)</t>
  </si>
  <si>
    <t>Otázka č.26</t>
  </si>
  <si>
    <t>realizovať do roku 2020, resp. 2023?</t>
  </si>
  <si>
    <t>Skúste naformulovať, aký konkrétny projekt by malo mesto</t>
  </si>
  <si>
    <t xml:space="preserve"> A - dopravná infraštruktúra</t>
  </si>
  <si>
    <t>PO</t>
  </si>
  <si>
    <t>B - bytová otázka</t>
  </si>
  <si>
    <t>C - sociálna politika a bezpečnosť</t>
  </si>
  <si>
    <t>D - životné prostredie</t>
  </si>
  <si>
    <t xml:space="preserve"> F - podpora miestnej zamestnanosti</t>
  </si>
  <si>
    <t>E - cestovný ruch a medz. spolupráca</t>
  </si>
  <si>
    <t xml:space="preserve"> G - zdravotná starostlivosť</t>
  </si>
  <si>
    <t xml:space="preserve"> H - školy a školské zariadenia</t>
  </si>
  <si>
    <t xml:space="preserve"> I - kultúra a tradície</t>
  </si>
  <si>
    <t xml:space="preserve">  J - šport a športoviská</t>
  </si>
  <si>
    <t xml:space="preserve">  K - otvorené mesto občanom </t>
  </si>
  <si>
    <t xml:space="preserve">  L - voľnočasové aktivity</t>
  </si>
  <si>
    <t xml:space="preserve"> M - udržanie charakteru krajiny</t>
  </si>
  <si>
    <t xml:space="preserve">  N - technická infraštruktúra</t>
  </si>
  <si>
    <t xml:space="preserve"> - doprava, miestne komunikácie, stav,</t>
  </si>
  <si>
    <t xml:space="preserve"> - parkovanie v meste a pri bytovkách</t>
  </si>
  <si>
    <t xml:space="preserve"> - dobudovanie cyklochodníka, cyklotrasy, </t>
  </si>
  <si>
    <t xml:space="preserve"> - vybudovanie domova dôchodcov,</t>
  </si>
  <si>
    <t xml:space="preserve"> - vybudovanie novej športovej haly</t>
  </si>
  <si>
    <t xml:space="preserve">  - vybudovanie sociálneho podniku</t>
  </si>
  <si>
    <t xml:space="preserve">  - vybudovanie priemyselného parku</t>
  </si>
  <si>
    <t xml:space="preserve">   alebo denného stacinára pre seniorov</t>
  </si>
  <si>
    <t xml:space="preserve">  - rozšíriť počet mestských policajtov</t>
  </si>
  <si>
    <t>(PO - počet odpovedí)</t>
  </si>
  <si>
    <t xml:space="preserve">     v Závodí</t>
  </si>
  <si>
    <t xml:space="preserve">  - doriešiť situáciu s rozostavanou školou</t>
  </si>
  <si>
    <t xml:space="preserve">  - vybudovať fungujúce mestské múzeum</t>
  </si>
  <si>
    <t xml:space="preserve">  - riešiť bezpečnosť detí AOŠ v Závodí</t>
  </si>
  <si>
    <t xml:space="preserve"> - rekonštruovať A pavilón ZŠ</t>
  </si>
  <si>
    <t xml:space="preserve"> - rozšíriť kapacitu materskej škôlky</t>
  </si>
  <si>
    <t xml:space="preserve"> - dovybaviť materskú škôlku </t>
  </si>
  <si>
    <t xml:space="preserve"> - rekonštrukcia amfiteátra</t>
  </si>
  <si>
    <t xml:space="preserve"> - mestská polícia nech sa venuje boju pro- </t>
  </si>
  <si>
    <t xml:space="preserve">   za parkovanie</t>
  </si>
  <si>
    <t xml:space="preserve">   ti kriminalite, vandalizmu a nie pokutám</t>
  </si>
  <si>
    <t xml:space="preserve"> - oprava a rozšírenie AOŠ v Závodí</t>
  </si>
  <si>
    <t xml:space="preserve"> - založiť v meste charitu na pomoc ľuďom</t>
  </si>
  <si>
    <t xml:space="preserve">   v núdzi (pre oblečenie, jedlo...)</t>
  </si>
  <si>
    <t xml:space="preserve">  - komunikácia s miestnymi PO a FO</t>
  </si>
  <si>
    <t xml:space="preserve">    opravy a údržba/dopravné značenie</t>
  </si>
  <si>
    <t xml:space="preserve"> - hlavný ťah ide okolo detského ihriska</t>
  </si>
  <si>
    <t xml:space="preserve"> - rozšírenier spolupráce s partnerskými </t>
  </si>
  <si>
    <t xml:space="preserve">    mestami mimo krajín V4</t>
  </si>
  <si>
    <t xml:space="preserve">  - zabezpečiť čistotu v okolí železničnej</t>
  </si>
  <si>
    <t xml:space="preserve">    stanice</t>
  </si>
  <si>
    <t xml:space="preserve"> - výstavba letného kúpaliska </t>
  </si>
  <si>
    <t xml:space="preserve"> - vybudovanie oddychovej zóny pri Kysuci</t>
  </si>
  <si>
    <t xml:space="preserve"> - vybudovať predškolské zariadenie v meste</t>
  </si>
  <si>
    <t xml:space="preserve">  - komunikácia s investormi + príchod invest</t>
  </si>
  <si>
    <t xml:space="preserve"> - vyčistenie koryta Kysuce a ich prítokov</t>
  </si>
  <si>
    <t xml:space="preserve"> - zmeny autobusových zastávok, prepojenie</t>
  </si>
  <si>
    <t xml:space="preserve">   so železničnou stanicou</t>
  </si>
  <si>
    <t xml:space="preserve"> - zlepšenie zvozu TKO/zníženie cien</t>
  </si>
  <si>
    <t xml:space="preserve"> - riešiť otázku WC na Beskydskej ul.</t>
  </si>
  <si>
    <t xml:space="preserve"> - výstavba bytových domov cenovo dostup-</t>
  </si>
  <si>
    <t xml:space="preserve">   ných mladým rodinám - nájomné byty</t>
  </si>
  <si>
    <t xml:space="preserve"> - lepšie využitie kinosály (hudobno-zábavné</t>
  </si>
  <si>
    <t xml:space="preserve">   podujatia, zlepšiť ponuku filmov</t>
  </si>
  <si>
    <t xml:space="preserve"> - mladé pracujúce rodiny nemajú kde bývať</t>
  </si>
  <si>
    <t xml:space="preserve"> - zlepšiť kvalitu Drotárie</t>
  </si>
  <si>
    <t xml:space="preserve"> - výstavba krytej plavárne (+ posilovňa)</t>
  </si>
  <si>
    <t xml:space="preserve"> - výstavba malometrážnych bytov</t>
  </si>
  <si>
    <t xml:space="preserve"> - riešiť využitie budovy MŠ na V. konci </t>
  </si>
  <si>
    <t xml:space="preserve"> - úpravy/opravy ciest v priľahlých častiach</t>
  </si>
  <si>
    <t xml:space="preserve">   mesta</t>
  </si>
  <si>
    <t xml:space="preserve"> - mestská polícia má dohliadať aj na čistotu</t>
  </si>
  <si>
    <t xml:space="preserve"> - vyčistenie rybníkov a oprava prístupovej</t>
  </si>
  <si>
    <t xml:space="preserve">   cesty k rybníkom</t>
  </si>
  <si>
    <t xml:space="preserve"> - zabezpečiť čistotu v okolí Tesca a starého</t>
  </si>
  <si>
    <t xml:space="preserve">    cintorína (resp.jeho zrušenie)</t>
  </si>
  <si>
    <t xml:space="preserve">  - riešiť zamestnanosť ( aj občanov so ZŤP)</t>
  </si>
  <si>
    <t xml:space="preserve"> - pripraviť podmienky pre príchod investorov</t>
  </si>
  <si>
    <t xml:space="preserve"> - verejné osvetlenie(v meste, Predmieri)</t>
  </si>
  <si>
    <t xml:space="preserve"> - rozvoj zdravotníctva</t>
  </si>
  <si>
    <t xml:space="preserve"> - rozvoj kultúrnych tradícii v lete</t>
  </si>
  <si>
    <t xml:space="preserve"> - naliehavo riešiť hygienu spánku detí v MŠ</t>
  </si>
  <si>
    <t xml:space="preserve"> - pokúsiť sa o zriadenie odborných lekár-</t>
  </si>
  <si>
    <t xml:space="preserve">   skych ambulancií (očné,zubné,LSPP...)</t>
  </si>
  <si>
    <t xml:space="preserve"> - zrušenie TKO Semesteš</t>
  </si>
  <si>
    <t>Otázka č.27</t>
  </si>
  <si>
    <t xml:space="preserve">Uveďte jeden konkrétny problém, ktorý Vy ako občan potrebujete </t>
  </si>
  <si>
    <t>čo najskôr vyriešiť</t>
  </si>
  <si>
    <t>Rómska problematika</t>
  </si>
  <si>
    <t>nerelevantné/všeobecné  odpovede</t>
  </si>
  <si>
    <t xml:space="preserve"> - výstavba sociálnych bytov</t>
  </si>
  <si>
    <t xml:space="preserve"> - dostupnosť odborných lekárov: stomatológ</t>
  </si>
  <si>
    <t xml:space="preserve">   očný lekár, psychológ,psychiater ...</t>
  </si>
  <si>
    <t>urážlivé výroky</t>
  </si>
  <si>
    <t xml:space="preserve"> - jednu pohotovostnú lekáreň v meste</t>
  </si>
  <si>
    <t xml:space="preserve">  - ráznejší postup MP voči pouličnému </t>
  </si>
  <si>
    <t xml:space="preserve">    predaju a obťažovaniu</t>
  </si>
  <si>
    <t xml:space="preserve">  - vandalizmus a potreba nočných služieb</t>
  </si>
  <si>
    <t xml:space="preserve">     MP cez víkendy</t>
  </si>
  <si>
    <t xml:space="preserve">  - zrušiť MP a spolupracovať so štátnou</t>
  </si>
  <si>
    <t xml:space="preserve">     políciou</t>
  </si>
  <si>
    <t xml:space="preserve"> - polikliniku vrátiť mestu</t>
  </si>
  <si>
    <t>(napr. po diskotékach)</t>
  </si>
  <si>
    <t xml:space="preserve">  - zamestnanie pre matky s deťmi</t>
  </si>
  <si>
    <t xml:space="preserve"> - dokončiť prístupovú cestu Severná ul.</t>
  </si>
  <si>
    <t xml:space="preserve"> - podporovať zamestnanosť mladých ľudí</t>
  </si>
  <si>
    <t xml:space="preserve"> - zlepšiť odpratávanie snehu z križovatiek</t>
  </si>
  <si>
    <t xml:space="preserve"> - chýbajúce chodníky pri hlavných cestách</t>
  </si>
  <si>
    <t xml:space="preserve"> - neupravené okolie autob. zastávok/Tesco</t>
  </si>
  <si>
    <t xml:space="preserve"> - chýbajúci dentista a praktický lekár</t>
  </si>
  <si>
    <t xml:space="preserve"> - riešiť otázku WC na Beskydskej ul./Tesco</t>
  </si>
  <si>
    <t xml:space="preserve"> - prepojenie železničnej a autob. stanice</t>
  </si>
  <si>
    <t xml:space="preserve"> - riešiť hygienu spánku detí v MŠ</t>
  </si>
  <si>
    <t xml:space="preserve"> - KaSS</t>
  </si>
  <si>
    <t xml:space="preserve"> - zdravotníctvo</t>
  </si>
  <si>
    <t xml:space="preserve"> - prečo je Drotária 1 deń?</t>
  </si>
  <si>
    <t xml:space="preserve"> - znečisťovanie životného prostredia/sklenár</t>
  </si>
  <si>
    <t xml:space="preserve"> - oprava športovej haly</t>
  </si>
  <si>
    <t xml:space="preserve"> - vznik ilegálnych skládok</t>
  </si>
  <si>
    <t xml:space="preserve"> - verejné osvetlenie Predmier</t>
  </si>
  <si>
    <t xml:space="preserve"> - stav prístupovej cesty do Predmiera</t>
  </si>
  <si>
    <t xml:space="preserve"> - podpora zamestnanosti pre ženy</t>
  </si>
  <si>
    <t xml:space="preserve"> - pri zelených bytovkách dovybaviť detské</t>
  </si>
  <si>
    <t xml:space="preserve">   ihrisko</t>
  </si>
  <si>
    <t xml:space="preserve"> - pridať smetné koše k detskému ihrisku</t>
  </si>
  <si>
    <t xml:space="preserve"> - kvalita mestských bytov</t>
  </si>
  <si>
    <t xml:space="preserve"> - kultúra ide dole vodou </t>
  </si>
  <si>
    <t xml:space="preserve"> - spevnenie brehov v časti Predmier</t>
  </si>
  <si>
    <t xml:space="preserve"> - vyčistenie rybníkov a prístupovej cesty</t>
  </si>
  <si>
    <t xml:space="preserve"> - autobusové zastávky v meste</t>
  </si>
  <si>
    <t xml:space="preserve"> - nevyhovujúci pontónový most do Predmiera</t>
  </si>
  <si>
    <t xml:space="preserve"> - zabezpečenie poriadku a bezpečnosti v</t>
  </si>
  <si>
    <t xml:space="preserve">   AOŠ Závodie</t>
  </si>
  <si>
    <t xml:space="preserve"> - autubus. zastávku do Hlineného pri moste</t>
  </si>
  <si>
    <t xml:space="preserve"> - podpora zamestnanosti/dať prácu</t>
  </si>
  <si>
    <t xml:space="preserve"> - nesúhlas so zlučovaním MŠ a ZŠ</t>
  </si>
  <si>
    <t xml:space="preserve"> - voľnočasové aktivizy detí realizovať v AOŠ</t>
  </si>
  <si>
    <t xml:space="preserve"> - oprava schodov k ZŠ</t>
  </si>
  <si>
    <t xml:space="preserve"> - cesta okolo detského ihriska</t>
  </si>
  <si>
    <t xml:space="preserve">   pod dozorom zainteresovaných ľudí</t>
  </si>
  <si>
    <t xml:space="preserve"> odpovede spolu  A -  N</t>
  </si>
  <si>
    <t>nerelevantné/všeob. odpovede</t>
  </si>
  <si>
    <t xml:space="preserve">   S u m a r i z á c i a odpovedí</t>
  </si>
  <si>
    <t xml:space="preserve"> - zlúčiť autobus a železničnú stanicu</t>
  </si>
  <si>
    <t xml:space="preserve"> - riešiť autobusovú zastávku: Beskydská ul.</t>
  </si>
  <si>
    <t xml:space="preserve"> - oprava komunikácii pri poliklinike</t>
  </si>
  <si>
    <t xml:space="preserve"> - Štúrova a Nádražná ul.</t>
  </si>
  <si>
    <t xml:space="preserve">  - Turzovka - rarita 2 autobusové nádražia</t>
  </si>
  <si>
    <t xml:space="preserve"> - stavať nové byty</t>
  </si>
  <si>
    <t xml:space="preserve"> - výstavba bytových domov  </t>
  </si>
  <si>
    <t xml:space="preserve"> - postaviť domov dôchodcov v Závodí</t>
  </si>
  <si>
    <t xml:space="preserve"> - zriadiť mestskú opatrovateľskú službu</t>
  </si>
  <si>
    <t xml:space="preserve"> - zastaviť výrub stromov v meste</t>
  </si>
  <si>
    <t xml:space="preserve"> - výsadba zelene a stromov v meste</t>
  </si>
  <si>
    <t xml:space="preserve">    stanice </t>
  </si>
  <si>
    <t xml:space="preserve"> - dodržiavať čistotu v meste</t>
  </si>
  <si>
    <t xml:space="preserve"> - podporiť zamestnanosť v meste malé podniky</t>
  </si>
  <si>
    <t xml:space="preserve"> - zariadiť prácu - nedostatok prac. príležitosti</t>
  </si>
  <si>
    <t xml:space="preserve"> - vytvárať pracovné miesta - nájsť nám prácu</t>
  </si>
  <si>
    <t xml:space="preserve"> - chýba očný lekár</t>
  </si>
  <si>
    <t xml:space="preserve"> - chýba pohotovosť</t>
  </si>
  <si>
    <t xml:space="preserve"> - zriadiť lesnícku školu v spolupráci s F.M.</t>
  </si>
  <si>
    <t xml:space="preserve">  - vymeniť vedenie ZŠ</t>
  </si>
  <si>
    <t xml:space="preserve">  - moderná športová hala</t>
  </si>
  <si>
    <t xml:space="preserve"> - vychádzkové trasy, prístrešia, bezpečné</t>
  </si>
  <si>
    <t xml:space="preserve">   ohniská</t>
  </si>
  <si>
    <t xml:space="preserve"> - chýbajú lavičky na cintorín a Beskydskej ul</t>
  </si>
  <si>
    <t xml:space="preserve"> - dokončiť cestu a parkovisko na Živčákovú</t>
  </si>
  <si>
    <t xml:space="preserve"> - odvod dažďovej vody z ciest- regulácia</t>
  </si>
  <si>
    <t xml:space="preserve"> iné pripomienky </t>
  </si>
  <si>
    <t>odvodniť Vyšný koniec od Vysokej n/Kys.</t>
  </si>
  <si>
    <t>odchod školského autobusu z Hlineného</t>
  </si>
  <si>
    <t>posunúť na 7:30 h. Odchod o 7:00 je skoro</t>
  </si>
  <si>
    <t>v časti Chotár dokočiť lávku</t>
  </si>
  <si>
    <t xml:space="preserve"> - urobiť prípojku pitnej vody do Turkova</t>
  </si>
  <si>
    <t>riešiť "kvázi" obchodníkov na trhovisku</t>
  </si>
  <si>
    <t>častejšie strtávanie sa s občanmi mesta</t>
  </si>
  <si>
    <t>dotiahnúť LIDL</t>
  </si>
  <si>
    <t xml:space="preserve">  urážlivé výroky</t>
  </si>
  <si>
    <t xml:space="preserve">  Rómska problematika</t>
  </si>
  <si>
    <t xml:space="preserve">  odpovede spolu  A -  N</t>
  </si>
  <si>
    <t xml:space="preserve">   nerelevantné - všeobecné odpovede</t>
  </si>
  <si>
    <t xml:space="preserve">   ostatné odpovede: iné pripomienky</t>
  </si>
  <si>
    <r>
      <t xml:space="preserve">    počet odpovedí  </t>
    </r>
    <r>
      <rPr>
        <b/>
        <sz val="11"/>
        <color indexed="8"/>
        <rFont val="Times New Roman"/>
        <family val="1"/>
        <charset val="238"/>
      </rPr>
      <t xml:space="preserve"> spolu</t>
    </r>
  </si>
  <si>
    <t xml:space="preserve"> - príjazdová cesta k bloku 272</t>
  </si>
  <si>
    <t xml:space="preserve"> - zaviesť opatrovateľskú službu</t>
  </si>
  <si>
    <t xml:space="preserve"> - oplotenie dtaského ihriska + retardéry</t>
  </si>
  <si>
    <t xml:space="preserve"> - chodníky v meste a ich zimná údržba</t>
  </si>
  <si>
    <t xml:space="preserve">  stav ciest v okrese</t>
  </si>
  <si>
    <t>ostatné - iné pripomienky</t>
  </si>
  <si>
    <t xml:space="preserve"> zvážiť zlučovanie škol.-subkjektov bez analýzy</t>
  </si>
  <si>
    <t xml:space="preserve">  skvalitniť skladbu vysielania TVT</t>
  </si>
  <si>
    <t xml:space="preserve"> - doprava vedie pomedzi sídlisko</t>
  </si>
  <si>
    <t xml:space="preserve">  zbytočne široké chodníky na úkor ciest</t>
  </si>
  <si>
    <t xml:space="preserve">  vybudovať kruhovú križovatku do Hlineného</t>
  </si>
  <si>
    <t xml:space="preserve">  zahustiť autobusovú dopravu do Hlineného</t>
  </si>
  <si>
    <t xml:space="preserve"> - zvýšiť bezpečnosť občanov v meste</t>
  </si>
  <si>
    <t xml:space="preserve"> - do prímestkých častín dať kontejnery, aby</t>
  </si>
  <si>
    <t xml:space="preserve">   títo občania nenosili TKO k bytovkám</t>
  </si>
  <si>
    <t xml:space="preserve"> - zanedbaná orná pôda</t>
  </si>
  <si>
    <t xml:space="preserve"> - donútiť občanov, aby sa strali o svoje</t>
  </si>
  <si>
    <t xml:space="preserve">   pozemky</t>
  </si>
  <si>
    <t xml:space="preserve"> - kosenie trávnatých plôch aj mimo centra</t>
  </si>
  <si>
    <t xml:space="preserve"> - uzatvorenie TKO Semeteš</t>
  </si>
  <si>
    <t xml:space="preserve"> - zastaviť prepĺňanie TKO</t>
  </si>
  <si>
    <t xml:space="preserve">  - zamestnanosť v meste</t>
  </si>
  <si>
    <t xml:space="preserve"> - vybudovať priemyselný park-pri Smažákovi</t>
  </si>
  <si>
    <t xml:space="preserve">   vytvárať pracovné príležitosti</t>
  </si>
  <si>
    <t xml:space="preserve"> - zamestnať aspoň jedného zubára</t>
  </si>
  <si>
    <t xml:space="preserve"> prestavba ZŠ na V.konci (dom dôchodcov..)</t>
  </si>
  <si>
    <t xml:space="preserve"> dreva</t>
  </si>
  <si>
    <t xml:space="preserve">  opraviť zničenú cestu na Kempu zvozom</t>
  </si>
  <si>
    <t xml:space="preserve">  opraviť plot majiteľovi tehloblokov</t>
  </si>
  <si>
    <t xml:space="preserve">  tehlobloky pri bytovke 566 odstrániť  a dať</t>
  </si>
  <si>
    <t xml:space="preserve"> - katastrofálna úroveň futbalového turnaja</t>
  </si>
  <si>
    <t xml:space="preserve"> - zveľadiť futbalový štadión v Závodí</t>
  </si>
  <si>
    <t xml:space="preserve"> - zlepšenie podmienok futbalistov (kabíny,</t>
  </si>
  <si>
    <t xml:space="preserve">   úprava okolia, plocha...)</t>
  </si>
  <si>
    <t>likvidácia čiernych skládok Závodie/Okuliar</t>
  </si>
  <si>
    <t xml:space="preserve">       -"-      -"-      -"- V.koniec- za motelom</t>
  </si>
  <si>
    <t xml:space="preserve">   riešiť reguláciu dažďovej vody z nedokon-</t>
  </si>
  <si>
    <t xml:space="preserve">   čených stavieb</t>
  </si>
  <si>
    <t xml:space="preserve"> - oprava domu smútku na cintoríne</t>
  </si>
  <si>
    <t xml:space="preserve">  riešiť občanov, ktorí sa nenapojili na ka-</t>
  </si>
  <si>
    <t xml:space="preserve">  nalizáciu</t>
  </si>
  <si>
    <t xml:space="preserve">   využiť rozostavanú školu v Závodí</t>
  </si>
  <si>
    <t xml:space="preserve"> - čistota na cintorínoch - najmä Tesco</t>
  </si>
  <si>
    <t xml:space="preserve"> - vyčistenie vodných priepustov/Turkov,</t>
  </si>
  <si>
    <t xml:space="preserve">     Predmier ...</t>
  </si>
  <si>
    <t xml:space="preserve">  na pešiu zónu treba lavičky s operadlami</t>
  </si>
  <si>
    <t xml:space="preserve">   regulácia potoka v Hlinenom</t>
  </si>
  <si>
    <t xml:space="preserve"> lavičky na cestu na cintorín</t>
  </si>
  <si>
    <t xml:space="preserve"> lavičky od polikliniky k autobus. zastávke</t>
  </si>
  <si>
    <t xml:space="preserve">   na Vyšnom konci nepočuť mestský rozhlas</t>
  </si>
  <si>
    <t xml:space="preserve"> - umiestnenie trhoviska v meste</t>
  </si>
  <si>
    <t xml:space="preserve">  najlacnejšie teplo, čo nám bolo sľúbené?</t>
  </si>
  <si>
    <t xml:space="preserve">  cena za teplo v bytovkách.Kde máme to </t>
  </si>
  <si>
    <t>podiel odpovedí %</t>
  </si>
  <si>
    <t>otázka č. 26</t>
  </si>
  <si>
    <t>ukazovateľ</t>
  </si>
  <si>
    <t>otázka č. 27</t>
  </si>
  <si>
    <t xml:space="preserve">  otázka č. 25</t>
  </si>
  <si>
    <t xml:space="preserve">   v meste ( napr. psíčkari, asociáli...)</t>
  </si>
  <si>
    <t xml:space="preserve"> rómovia v AOŠ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</si>
</sst>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7"/>
      <color indexed="8"/>
      <name val="Times New Roman"/>
      <family val="1"/>
      <charset val="238"/>
    </font>
    <font>
      <sz val="10.5"/>
      <color indexed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2" fontId="1" fillId="0" borderId="9" xfId="0" applyNumberFormat="1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2" fontId="1" fillId="0" borderId="2" xfId="0" applyNumberFormat="1" applyFont="1" applyBorder="1"/>
    <xf numFmtId="2" fontId="1" fillId="0" borderId="3" xfId="0" applyNumberFormat="1" applyFont="1" applyBorder="1"/>
    <xf numFmtId="2" fontId="1" fillId="0" borderId="16" xfId="0" applyNumberFormat="1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2" fillId="0" borderId="0" xfId="0" applyFont="1"/>
    <xf numFmtId="2" fontId="1" fillId="0" borderId="20" xfId="0" applyNumberFormat="1" applyFont="1" applyBorder="1"/>
    <xf numFmtId="0" fontId="2" fillId="2" borderId="21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0" borderId="22" xfId="0" applyFont="1" applyBorder="1"/>
    <xf numFmtId="0" fontId="1" fillId="0" borderId="23" xfId="0" applyFont="1" applyBorder="1"/>
    <xf numFmtId="0" fontId="2" fillId="2" borderId="24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" fillId="5" borderId="0" xfId="0" applyFont="1" applyFill="1"/>
    <xf numFmtId="0" fontId="2" fillId="4" borderId="24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5" xfId="0" applyFont="1" applyBorder="1"/>
    <xf numFmtId="0" fontId="1" fillId="0" borderId="0" xfId="0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0" fontId="4" fillId="0" borderId="0" xfId="0" applyFont="1" applyAlignment="1">
      <alignment horizontal="right"/>
    </xf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5" fillId="0" borderId="0" xfId="0" applyNumberFormat="1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1" fillId="0" borderId="27" xfId="0" applyFont="1" applyBorder="1"/>
    <xf numFmtId="164" fontId="1" fillId="0" borderId="18" xfId="0" applyNumberFormat="1" applyFont="1" applyBorder="1"/>
    <xf numFmtId="164" fontId="1" fillId="0" borderId="26" xfId="0" applyNumberFormat="1" applyFont="1" applyBorder="1"/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4" fontId="1" fillId="0" borderId="28" xfId="0" applyNumberFormat="1" applyFont="1" applyBorder="1"/>
    <xf numFmtId="0" fontId="1" fillId="0" borderId="28" xfId="0" applyFont="1" applyBorder="1"/>
    <xf numFmtId="164" fontId="1" fillId="0" borderId="29" xfId="0" applyNumberFormat="1" applyFont="1" applyBorder="1"/>
    <xf numFmtId="0" fontId="1" fillId="0" borderId="30" xfId="0" applyFont="1" applyBorder="1"/>
    <xf numFmtId="164" fontId="1" fillId="0" borderId="5" xfId="0" applyNumberFormat="1" applyFont="1" applyBorder="1"/>
    <xf numFmtId="0" fontId="1" fillId="0" borderId="31" xfId="0" applyFont="1" applyBorder="1"/>
    <xf numFmtId="164" fontId="1" fillId="0" borderId="30" xfId="0" applyNumberFormat="1" applyFont="1" applyBorder="1"/>
    <xf numFmtId="164" fontId="1" fillId="0" borderId="6" xfId="0" applyNumberFormat="1" applyFont="1" applyBorder="1"/>
    <xf numFmtId="164" fontId="1" fillId="0" borderId="31" xfId="0" applyNumberFormat="1" applyFont="1" applyBorder="1"/>
    <xf numFmtId="164" fontId="1" fillId="0" borderId="17" xfId="0" applyNumberFormat="1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39" xfId="0" applyFont="1" applyBorder="1"/>
    <xf numFmtId="0" fontId="1" fillId="0" borderId="29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7" fillId="0" borderId="22" xfId="0" applyFont="1" applyBorder="1" applyAlignment="1">
      <alignment horizontal="center" vertical="top" wrapText="1"/>
    </xf>
    <xf numFmtId="0" fontId="7" fillId="0" borderId="36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15" xfId="0" applyFont="1" applyBorder="1"/>
    <xf numFmtId="0" fontId="1" fillId="0" borderId="16" xfId="0" applyFont="1" applyBorder="1"/>
    <xf numFmtId="0" fontId="1" fillId="0" borderId="36" xfId="0" applyFont="1" applyBorder="1" applyAlignment="1"/>
    <xf numFmtId="0" fontId="1" fillId="0" borderId="32" xfId="0" applyFont="1" applyBorder="1" applyAlignment="1"/>
    <xf numFmtId="0" fontId="1" fillId="0" borderId="31" xfId="0" applyFont="1" applyBorder="1" applyAlignment="1"/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/>
    <xf numFmtId="1" fontId="1" fillId="0" borderId="0" xfId="0" applyNumberFormat="1" applyFont="1" applyBorder="1"/>
    <xf numFmtId="164" fontId="1" fillId="0" borderId="4" xfId="0" applyNumberFormat="1" applyFont="1" applyBorder="1"/>
    <xf numFmtId="0" fontId="1" fillId="0" borderId="0" xfId="0" applyFont="1" applyAlignment="1">
      <alignment horizontal="right"/>
    </xf>
    <xf numFmtId="0" fontId="2" fillId="5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164" fontId="1" fillId="0" borderId="16" xfId="0" applyNumberFormat="1" applyFont="1" applyBorder="1"/>
    <xf numFmtId="0" fontId="7" fillId="0" borderId="2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46" xfId="0" applyFont="1" applyBorder="1"/>
    <xf numFmtId="0" fontId="1" fillId="0" borderId="4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48" xfId="0" applyFont="1" applyBorder="1"/>
    <xf numFmtId="0" fontId="1" fillId="0" borderId="20" xfId="0" applyFont="1" applyBorder="1"/>
    <xf numFmtId="0" fontId="2" fillId="0" borderId="3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49" xfId="0" applyFont="1" applyBorder="1"/>
    <xf numFmtId="0" fontId="1" fillId="0" borderId="50" xfId="0" applyFont="1" applyBorder="1"/>
    <xf numFmtId="0" fontId="3" fillId="0" borderId="0" xfId="0" applyFont="1"/>
    <xf numFmtId="0" fontId="3" fillId="0" borderId="1" xfId="0" applyFont="1" applyBorder="1"/>
    <xf numFmtId="0" fontId="3" fillId="0" borderId="29" xfId="0" applyFont="1" applyBorder="1"/>
    <xf numFmtId="0" fontId="3" fillId="0" borderId="4" xfId="0" applyFont="1" applyBorder="1"/>
    <xf numFmtId="0" fontId="3" fillId="0" borderId="33" xfId="0" applyFont="1" applyBorder="1"/>
    <xf numFmtId="0" fontId="3" fillId="0" borderId="36" xfId="0" applyFont="1" applyBorder="1"/>
    <xf numFmtId="0" fontId="3" fillId="0" borderId="38" xfId="0" applyFont="1" applyBorder="1"/>
    <xf numFmtId="0" fontId="3" fillId="0" borderId="23" xfId="0" applyFont="1" applyBorder="1"/>
    <xf numFmtId="0" fontId="5" fillId="0" borderId="0" xfId="0" applyFont="1"/>
    <xf numFmtId="0" fontId="1" fillId="0" borderId="24" xfId="0" applyFont="1" applyBorder="1"/>
    <xf numFmtId="1" fontId="1" fillId="0" borderId="3" xfId="0" applyNumberFormat="1" applyFont="1" applyBorder="1"/>
    <xf numFmtId="0" fontId="5" fillId="0" borderId="0" xfId="0" applyFont="1" applyAlignment="1">
      <alignment horizontal="right"/>
    </xf>
    <xf numFmtId="0" fontId="1" fillId="0" borderId="4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Font="1"/>
    <xf numFmtId="1" fontId="2" fillId="0" borderId="0" xfId="0" applyNumberFormat="1" applyFont="1" applyFill="1" applyAlignment="1">
      <alignment horizontal="center"/>
    </xf>
    <xf numFmtId="0" fontId="1" fillId="0" borderId="51" xfId="0" applyFont="1" applyBorder="1"/>
    <xf numFmtId="0" fontId="4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2" xfId="0" applyFont="1" applyBorder="1"/>
    <xf numFmtId="0" fontId="2" fillId="4" borderId="19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26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64" fontId="2" fillId="6" borderId="0" xfId="0" applyNumberFormat="1" applyFont="1" applyFill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164" fontId="10" fillId="0" borderId="0" xfId="0" applyNumberFormat="1" applyFont="1" applyFill="1" applyAlignment="1">
      <alignment horizontal="center"/>
    </xf>
    <xf numFmtId="0" fontId="6" fillId="0" borderId="0" xfId="0" applyFont="1" applyFill="1"/>
    <xf numFmtId="164" fontId="6" fillId="0" borderId="0" xfId="0" applyNumberFormat="1" applyFont="1" applyFill="1"/>
    <xf numFmtId="0" fontId="4" fillId="0" borderId="0" xfId="0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/>
    <xf numFmtId="164" fontId="11" fillId="0" borderId="0" xfId="0" applyNumberFormat="1" applyFont="1"/>
    <xf numFmtId="164" fontId="0" fillId="0" borderId="0" xfId="0" applyNumberFormat="1"/>
    <xf numFmtId="0" fontId="1" fillId="0" borderId="29" xfId="0" applyFont="1" applyBorder="1" applyAlignment="1"/>
    <xf numFmtId="0" fontId="1" fillId="0" borderId="28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53" xfId="0" applyFont="1" applyBorder="1"/>
    <xf numFmtId="0" fontId="1" fillId="0" borderId="50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54" xfId="0" applyFont="1" applyBorder="1"/>
    <xf numFmtId="0" fontId="1" fillId="0" borderId="38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55" xfId="0" applyFont="1" applyBorder="1"/>
    <xf numFmtId="0" fontId="1" fillId="0" borderId="56" xfId="0" applyFont="1" applyBorder="1"/>
    <xf numFmtId="0" fontId="1" fillId="0" borderId="57" xfId="0" applyFont="1" applyBorder="1"/>
    <xf numFmtId="0" fontId="1" fillId="0" borderId="58" xfId="0" applyFont="1" applyBorder="1"/>
    <xf numFmtId="0" fontId="1" fillId="0" borderId="55" xfId="0" applyFont="1" applyBorder="1" applyAlignment="1">
      <alignment horizontal="left"/>
    </xf>
    <xf numFmtId="164" fontId="1" fillId="0" borderId="5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164" fontId="1" fillId="0" borderId="60" xfId="0" applyNumberFormat="1" applyFont="1" applyBorder="1" applyAlignment="1">
      <alignment horizontal="center"/>
    </xf>
    <xf numFmtId="2" fontId="1" fillId="0" borderId="60" xfId="0" applyNumberFormat="1" applyFont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5" fillId="0" borderId="10" xfId="0" applyFont="1" applyBorder="1"/>
    <xf numFmtId="0" fontId="1" fillId="0" borderId="5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64" fontId="1" fillId="0" borderId="27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45" xfId="0" applyFont="1" applyBorder="1" applyAlignment="1"/>
    <xf numFmtId="0" fontId="1" fillId="0" borderId="61" xfId="0" applyFont="1" applyBorder="1" applyAlignment="1"/>
    <xf numFmtId="0" fontId="1" fillId="0" borderId="8" xfId="0" applyFont="1" applyBorder="1" applyAlignment="1"/>
    <xf numFmtId="0" fontId="1" fillId="0" borderId="62" xfId="0" applyFont="1" applyBorder="1" applyAlignment="1"/>
    <xf numFmtId="0" fontId="1" fillId="0" borderId="7" xfId="0" applyFont="1" applyBorder="1" applyAlignment="1"/>
    <xf numFmtId="0" fontId="1" fillId="0" borderId="63" xfId="0" applyFont="1" applyBorder="1" applyAlignment="1"/>
    <xf numFmtId="0" fontId="1" fillId="0" borderId="64" xfId="0" applyFont="1" applyBorder="1" applyAlignment="1"/>
    <xf numFmtId="0" fontId="1" fillId="0" borderId="65" xfId="0" applyFont="1" applyBorder="1" applyAlignment="1"/>
    <xf numFmtId="0" fontId="1" fillId="0" borderId="66" xfId="0" applyFont="1" applyBorder="1" applyAlignment="1"/>
    <xf numFmtId="0" fontId="1" fillId="0" borderId="17" xfId="0" applyFont="1" applyBorder="1" applyAlignment="1"/>
    <xf numFmtId="0" fontId="1" fillId="0" borderId="27" xfId="0" applyFont="1" applyBorder="1" applyAlignment="1"/>
    <xf numFmtId="0" fontId="1" fillId="0" borderId="46" xfId="0" applyFont="1" applyBorder="1" applyAlignment="1"/>
    <xf numFmtId="164" fontId="1" fillId="0" borderId="49" xfId="0" applyNumberFormat="1" applyFont="1" applyBorder="1"/>
    <xf numFmtId="164" fontId="1" fillId="0" borderId="19" xfId="0" applyNumberFormat="1" applyFont="1" applyBorder="1"/>
    <xf numFmtId="2" fontId="2" fillId="0" borderId="0" xfId="0" applyNumberFormat="1" applyFont="1" applyFill="1" applyAlignment="1">
      <alignment horizontal="center"/>
    </xf>
    <xf numFmtId="0" fontId="2" fillId="0" borderId="21" xfId="0" applyFont="1" applyBorder="1" applyAlignment="1">
      <alignment horizontal="center"/>
    </xf>
    <xf numFmtId="0" fontId="7" fillId="0" borderId="23" xfId="0" applyFont="1" applyBorder="1" applyAlignment="1">
      <alignment horizontal="center" vertical="top" wrapText="1"/>
    </xf>
    <xf numFmtId="1" fontId="0" fillId="0" borderId="0" xfId="0" applyNumberFormat="1"/>
    <xf numFmtId="0" fontId="7" fillId="0" borderId="28" xfId="0" applyFont="1" applyBorder="1" applyAlignment="1">
      <alignment horizontal="left" vertical="top" wrapText="1"/>
    </xf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/>
    <xf numFmtId="164" fontId="2" fillId="0" borderId="0" xfId="0" applyNumberFormat="1" applyFont="1" applyAlignment="1">
      <alignment horizontal="center"/>
    </xf>
    <xf numFmtId="0" fontId="6" fillId="0" borderId="0" xfId="0" applyFont="1" applyBorder="1"/>
    <xf numFmtId="0" fontId="7" fillId="0" borderId="16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1" fillId="0" borderId="52" xfId="0" applyFont="1" applyBorder="1"/>
    <xf numFmtId="164" fontId="2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6" fillId="0" borderId="13" xfId="0" applyFont="1" applyFill="1" applyBorder="1" applyAlignment="1">
      <alignment horizontal="center"/>
    </xf>
    <xf numFmtId="164" fontId="2" fillId="0" borderId="0" xfId="0" applyNumberFormat="1" applyFont="1"/>
    <xf numFmtId="0" fontId="7" fillId="0" borderId="18" xfId="0" applyFont="1" applyBorder="1" applyAlignment="1">
      <alignment horizontal="center" vertical="top" wrapText="1"/>
    </xf>
    <xf numFmtId="0" fontId="7" fillId="0" borderId="49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2" fillId="0" borderId="3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 vertical="top" wrapText="1"/>
    </xf>
    <xf numFmtId="164" fontId="8" fillId="0" borderId="0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/>
    </xf>
    <xf numFmtId="164" fontId="9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1" xfId="0" applyFont="1" applyBorder="1"/>
    <xf numFmtId="0" fontId="1" fillId="0" borderId="36" xfId="0" applyFont="1" applyFill="1" applyBorder="1"/>
    <xf numFmtId="0" fontId="1" fillId="0" borderId="23" xfId="0" applyFont="1" applyFill="1" applyBorder="1"/>
    <xf numFmtId="164" fontId="1" fillId="0" borderId="37" xfId="0" applyNumberFormat="1" applyFont="1" applyFill="1" applyBorder="1" applyAlignment="1">
      <alignment horizontal="center"/>
    </xf>
    <xf numFmtId="164" fontId="1" fillId="0" borderId="47" xfId="0" applyNumberFormat="1" applyFont="1" applyFill="1" applyBorder="1" applyAlignment="1">
      <alignment horizontal="center"/>
    </xf>
    <xf numFmtId="1" fontId="1" fillId="0" borderId="67" xfId="0" applyNumberFormat="1" applyFont="1" applyBorder="1" applyAlignment="1">
      <alignment horizontal="center"/>
    </xf>
    <xf numFmtId="1" fontId="1" fillId="0" borderId="49" xfId="0" applyNumberFormat="1" applyFont="1" applyFill="1" applyBorder="1" applyAlignment="1">
      <alignment horizontal="center"/>
    </xf>
    <xf numFmtId="0" fontId="1" fillId="0" borderId="4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0" fontId="7" fillId="0" borderId="0" xfId="0" applyFont="1" applyAlignment="1">
      <alignment horizontal="left" indent="4"/>
    </xf>
    <xf numFmtId="0" fontId="2" fillId="0" borderId="3" xfId="0" applyFont="1" applyFill="1" applyBorder="1"/>
    <xf numFmtId="0" fontId="1" fillId="0" borderId="21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2" fillId="0" borderId="0" xfId="0" applyFont="1" applyAlignment="1"/>
    <xf numFmtId="0" fontId="1" fillId="0" borderId="45" xfId="0" applyFont="1" applyBorder="1"/>
    <xf numFmtId="0" fontId="1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13" fillId="0" borderId="38" xfId="0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26" xfId="0" applyFont="1" applyBorder="1"/>
    <xf numFmtId="0" fontId="1" fillId="0" borderId="64" xfId="0" applyFont="1" applyBorder="1"/>
    <xf numFmtId="0" fontId="1" fillId="0" borderId="69" xfId="0" applyFont="1" applyBorder="1"/>
    <xf numFmtId="0" fontId="13" fillId="0" borderId="45" xfId="0" applyFont="1" applyBorder="1"/>
    <xf numFmtId="0" fontId="1" fillId="0" borderId="61" xfId="0" applyFont="1" applyBorder="1" applyAlignment="1">
      <alignment horizontal="center"/>
    </xf>
    <xf numFmtId="164" fontId="1" fillId="2" borderId="30" xfId="0" applyNumberFormat="1" applyFont="1" applyFill="1" applyBorder="1"/>
    <xf numFmtId="0" fontId="13" fillId="0" borderId="57" xfId="0" applyFont="1" applyBorder="1"/>
    <xf numFmtId="0" fontId="1" fillId="0" borderId="67" xfId="0" applyFont="1" applyBorder="1" applyAlignment="1">
      <alignment horizontal="center" vertical="center"/>
    </xf>
    <xf numFmtId="2" fontId="1" fillId="0" borderId="41" xfId="0" applyNumberFormat="1" applyFont="1" applyBorder="1"/>
    <xf numFmtId="164" fontId="1" fillId="0" borderId="41" xfId="0" applyNumberFormat="1" applyFont="1" applyBorder="1"/>
    <xf numFmtId="164" fontId="1" fillId="0" borderId="41" xfId="0" applyNumberFormat="1" applyFont="1" applyBorder="1" applyAlignment="1">
      <alignment horizontal="center"/>
    </xf>
    <xf numFmtId="0" fontId="1" fillId="0" borderId="58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7" fillId="0" borderId="28" xfId="0" applyFont="1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200">
                <a:latin typeface="Times New Roman" pitchFamily="18" charset="0"/>
                <a:cs typeface="Times New Roman" pitchFamily="18" charset="0"/>
              </a:rPr>
              <a:t>Zastúpenie</a:t>
            </a:r>
            <a:r>
              <a:rPr lang="sk-SK" sz="1200" baseline="0">
                <a:latin typeface="Times New Roman" pitchFamily="18" charset="0"/>
                <a:cs typeface="Times New Roman" pitchFamily="18" charset="0"/>
              </a:rPr>
              <a:t> respondentov podľa veku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4.9368144771377263E-2"/>
          <c:y val="3.5488088027458106E-2"/>
        </c:manualLayout>
      </c:layout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21684210526315789"/>
          <c:y val="0.14423076923076922"/>
          <c:w val="0.57684210526315793"/>
          <c:h val="0.82211538461538458"/>
        </c:manualLayout>
      </c:layout>
      <c:pie3DChart>
        <c:varyColors val="1"/>
        <c:ser>
          <c:idx val="0"/>
          <c:order val="0"/>
          <c:tx>
            <c:strRef>
              <c:f>vstup.údaje!$C$9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</a:ln>
          </c:spPr>
          <c:explosion val="25"/>
          <c:dPt>
            <c:idx val="0"/>
          </c:dPt>
          <c:dPt>
            <c:idx val="1"/>
            <c:spPr>
              <a:solidFill>
                <a:schemeClr val="bg1">
                  <a:lumMod val="9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2"/>
          </c:dPt>
          <c:dPt>
            <c:idx val="3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>
                <a:solidFill>
                  <a:schemeClr val="tx1"/>
                </a:solidFill>
              </a:ln>
            </c:spPr>
          </c:dPt>
          <c:dLbls>
            <c:dLbl>
              <c:idx val="2"/>
              <c:layout>
                <c:manualLayout>
                  <c:x val="4.8494969378827683E-2"/>
                  <c:y val="2.3991297665738615E-4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9.4575678040246126E-3"/>
                  <c:y val="0.18688143069568774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-0.17592410323709667"/>
                  <c:y val="9.881061445266108E-2"/>
                </c:manualLayout>
              </c:layout>
              <c:dLblPos val="bestFit"/>
              <c:showCatName val="1"/>
              <c:showPercent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sk-SK"/>
              </a:p>
            </c:txPr>
            <c:showCatName val="1"/>
            <c:showPercent val="1"/>
          </c:dLbls>
          <c:cat>
            <c:strRef>
              <c:f>vstup.údaje!$D$8:$H$8</c:f>
              <c:strCache>
                <c:ptCount val="5"/>
                <c:pt idx="0">
                  <c:v>do 18 r.</c:v>
                </c:pt>
                <c:pt idx="1">
                  <c:v>19 - 24 r.</c:v>
                </c:pt>
                <c:pt idx="2">
                  <c:v>25 - 49 r.</c:v>
                </c:pt>
                <c:pt idx="3">
                  <c:v>50 - 62 r.</c:v>
                </c:pt>
                <c:pt idx="4">
                  <c:v>  63+</c:v>
                </c:pt>
              </c:strCache>
            </c:strRef>
          </c:cat>
          <c:val>
            <c:numRef>
              <c:f>vstup.údaje!$D$9:$H$9</c:f>
              <c:numCache>
                <c:formatCode>0.00</c:formatCode>
                <c:ptCount val="5"/>
                <c:pt idx="0">
                  <c:v>3.1007751937984498</c:v>
                </c:pt>
                <c:pt idx="1">
                  <c:v>14.34108527131783</c:v>
                </c:pt>
                <c:pt idx="2">
                  <c:v>44.186046511627907</c:v>
                </c:pt>
                <c:pt idx="3">
                  <c:v>23.255813953488371</c:v>
                </c:pt>
                <c:pt idx="4">
                  <c:v>15.11627906976744</c:v>
                </c:pt>
              </c:numCache>
            </c:numRef>
          </c:val>
        </c:ser>
        <c:ser>
          <c:idx val="1"/>
          <c:order val="1"/>
          <c:tx>
            <c:strRef>
              <c:f>vstup.údaje!$C$10</c:f>
              <c:strCache>
                <c:ptCount val="1"/>
              </c:strCache>
            </c:strRef>
          </c:tx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Lbls>
            <c:spPr>
              <a:noFill/>
              <a:ln w="25400">
                <a:noFill/>
              </a:ln>
            </c:spPr>
            <c:showCatName val="1"/>
            <c:showPercent val="1"/>
          </c:dLbls>
          <c:cat>
            <c:strRef>
              <c:f>vstup.údaje!$D$8:$H$8</c:f>
              <c:strCache>
                <c:ptCount val="5"/>
                <c:pt idx="0">
                  <c:v>do 18 r.</c:v>
                </c:pt>
                <c:pt idx="1">
                  <c:v>19 - 24 r.</c:v>
                </c:pt>
                <c:pt idx="2">
                  <c:v>25 - 49 r.</c:v>
                </c:pt>
                <c:pt idx="3">
                  <c:v>50 - 62 r.</c:v>
                </c:pt>
                <c:pt idx="4">
                  <c:v>  63+</c:v>
                </c:pt>
              </c:strCache>
            </c:strRef>
          </c:cat>
          <c:val>
            <c:numRef>
              <c:f>vstup.údaje!$D$10:$H$10</c:f>
              <c:numCache>
                <c:formatCode>General</c:formatCode>
                <c:ptCount val="5"/>
                <c:pt idx="0">
                  <c:v>8</c:v>
                </c:pt>
                <c:pt idx="1">
                  <c:v>37</c:v>
                </c:pt>
                <c:pt idx="2">
                  <c:v>114</c:v>
                </c:pt>
                <c:pt idx="3">
                  <c:v>60</c:v>
                </c:pt>
                <c:pt idx="4">
                  <c:v>39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100" b="1" i="0" baseline="0">
                <a:latin typeface="Times New Roman" pitchFamily="18" charset="0"/>
                <a:cs typeface="Times New Roman" pitchFamily="18" charset="0"/>
              </a:rPr>
              <a:t>Otázka č. 15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: </a:t>
            </a:r>
            <a:r>
              <a:rPr lang="en-US" sz="1100" b="0" i="0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 oblasť</a:t>
            </a:r>
            <a:r>
              <a:rPr lang="en-US" sz="1100" b="0" i="0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 D - životné prostredie</a:t>
            </a:r>
          </a:p>
        </c:rich>
      </c:tx>
      <c:layout>
        <c:manualLayout>
          <c:xMode val="edge"/>
          <c:yMode val="edge"/>
          <c:x val="9.7843527134865715E-3"/>
          <c:y val="3.375527426160337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312051618547692"/>
          <c:y val="0.20967592592592588"/>
          <c:w val="0.83909470691163601"/>
          <c:h val="0.63994969378827993"/>
        </c:manualLayout>
      </c:layout>
      <c:barChart>
        <c:barDir val="bar"/>
        <c:grouping val="stacked"/>
        <c:ser>
          <c:idx val="0"/>
          <c:order val="0"/>
          <c:tx>
            <c:strRef>
              <c:f>'ot. 10-21'!$N$168</c:f>
              <c:strCache>
                <c:ptCount val="1"/>
                <c:pt idx="0">
                  <c:v>% S-spokojní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cat>
            <c:strRef>
              <c:f>'ot. 10-21'!$M$169:$M$176</c:f>
              <c:strCache>
                <c:ptCount val="8"/>
                <c:pt idx="0">
                  <c:v>D-6</c:v>
                </c:pt>
                <c:pt idx="1">
                  <c:v> D-2  </c:v>
                </c:pt>
                <c:pt idx="2">
                  <c:v>D-5</c:v>
                </c:pt>
                <c:pt idx="3">
                  <c:v>D-1</c:v>
                </c:pt>
                <c:pt idx="4">
                  <c:v>D-8</c:v>
                </c:pt>
                <c:pt idx="5">
                  <c:v>D-7</c:v>
                </c:pt>
                <c:pt idx="6">
                  <c:v>D-4</c:v>
                </c:pt>
                <c:pt idx="7">
                  <c:v> D-3 </c:v>
                </c:pt>
              </c:strCache>
            </c:strRef>
          </c:cat>
          <c:val>
            <c:numRef>
              <c:f>'ot. 10-21'!$N$169:$N$176</c:f>
              <c:numCache>
                <c:formatCode>General</c:formatCode>
                <c:ptCount val="8"/>
                <c:pt idx="0">
                  <c:v>57.013574660633481</c:v>
                </c:pt>
                <c:pt idx="1">
                  <c:v>49.572649572649574</c:v>
                </c:pt>
                <c:pt idx="2">
                  <c:v>47.391304347826086</c:v>
                </c:pt>
                <c:pt idx="3">
                  <c:v>38.524590163934427</c:v>
                </c:pt>
                <c:pt idx="4">
                  <c:v>24.242424242424242</c:v>
                </c:pt>
                <c:pt idx="5">
                  <c:v>13.537117903930133</c:v>
                </c:pt>
                <c:pt idx="6">
                  <c:v>8.4388185654008439</c:v>
                </c:pt>
                <c:pt idx="7">
                  <c:v>7.7868852459016393</c:v>
                </c:pt>
              </c:numCache>
            </c:numRef>
          </c:val>
        </c:ser>
        <c:ser>
          <c:idx val="1"/>
          <c:order val="1"/>
          <c:tx>
            <c:strRef>
              <c:f>'ot. 10-21'!$O$168</c:f>
              <c:strCache>
                <c:ptCount val="1"/>
                <c:pt idx="0">
                  <c:v>%P-priemer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'ot. 10-21'!$M$169:$M$176</c:f>
              <c:strCache>
                <c:ptCount val="8"/>
                <c:pt idx="0">
                  <c:v>D-6</c:v>
                </c:pt>
                <c:pt idx="1">
                  <c:v> D-2  </c:v>
                </c:pt>
                <c:pt idx="2">
                  <c:v>D-5</c:v>
                </c:pt>
                <c:pt idx="3">
                  <c:v>D-1</c:v>
                </c:pt>
                <c:pt idx="4">
                  <c:v>D-8</c:v>
                </c:pt>
                <c:pt idx="5">
                  <c:v>D-7</c:v>
                </c:pt>
                <c:pt idx="6">
                  <c:v>D-4</c:v>
                </c:pt>
                <c:pt idx="7">
                  <c:v> D-3 </c:v>
                </c:pt>
              </c:strCache>
            </c:strRef>
          </c:cat>
          <c:val>
            <c:numRef>
              <c:f>'ot. 10-21'!$O$169:$O$176</c:f>
              <c:numCache>
                <c:formatCode>General</c:formatCode>
                <c:ptCount val="8"/>
                <c:pt idx="0">
                  <c:v>33.484162895927597</c:v>
                </c:pt>
                <c:pt idx="1">
                  <c:v>33.760683760683762</c:v>
                </c:pt>
                <c:pt idx="2">
                  <c:v>42.173913043478265</c:v>
                </c:pt>
                <c:pt idx="3">
                  <c:v>48.360655737704917</c:v>
                </c:pt>
                <c:pt idx="4">
                  <c:v>31.601731601731604</c:v>
                </c:pt>
                <c:pt idx="5">
                  <c:v>56.768558951965062</c:v>
                </c:pt>
                <c:pt idx="6">
                  <c:v>25.738396624472575</c:v>
                </c:pt>
                <c:pt idx="7">
                  <c:v>23.770491803278688</c:v>
                </c:pt>
              </c:numCache>
            </c:numRef>
          </c:val>
        </c:ser>
        <c:ser>
          <c:idx val="2"/>
          <c:order val="2"/>
          <c:tx>
            <c:strRef>
              <c:f>'ot. 10-21'!$P$168</c:f>
              <c:strCache>
                <c:ptCount val="1"/>
                <c:pt idx="0">
                  <c:v>% N-nespokojní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10-21'!$M$169:$M$176</c:f>
              <c:strCache>
                <c:ptCount val="8"/>
                <c:pt idx="0">
                  <c:v>D-6</c:v>
                </c:pt>
                <c:pt idx="1">
                  <c:v> D-2  </c:v>
                </c:pt>
                <c:pt idx="2">
                  <c:v>D-5</c:v>
                </c:pt>
                <c:pt idx="3">
                  <c:v>D-1</c:v>
                </c:pt>
                <c:pt idx="4">
                  <c:v>D-8</c:v>
                </c:pt>
                <c:pt idx="5">
                  <c:v>D-7</c:v>
                </c:pt>
                <c:pt idx="6">
                  <c:v>D-4</c:v>
                </c:pt>
                <c:pt idx="7">
                  <c:v> D-3 </c:v>
                </c:pt>
              </c:strCache>
            </c:strRef>
          </c:cat>
          <c:val>
            <c:numRef>
              <c:f>'ot. 10-21'!$P$169:$P$176</c:f>
              <c:numCache>
                <c:formatCode>General</c:formatCode>
                <c:ptCount val="8"/>
                <c:pt idx="0">
                  <c:v>9.502262443438914</c:v>
                </c:pt>
                <c:pt idx="1">
                  <c:v>16.666666666666664</c:v>
                </c:pt>
                <c:pt idx="2">
                  <c:v>10.434782608695652</c:v>
                </c:pt>
                <c:pt idx="3">
                  <c:v>13.114754098360656</c:v>
                </c:pt>
                <c:pt idx="4">
                  <c:v>44.155844155844157</c:v>
                </c:pt>
                <c:pt idx="5">
                  <c:v>29.694323144104807</c:v>
                </c:pt>
                <c:pt idx="6">
                  <c:v>65.822784810126578</c:v>
                </c:pt>
                <c:pt idx="7">
                  <c:v>68.442622950819683</c:v>
                </c:pt>
              </c:numCache>
            </c:numRef>
          </c:val>
        </c:ser>
        <c:gapWidth val="55"/>
        <c:overlap val="100"/>
        <c:axId val="50867584"/>
        <c:axId val="50877568"/>
      </c:barChart>
      <c:catAx>
        <c:axId val="50867584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877568"/>
        <c:crosses val="autoZero"/>
        <c:auto val="1"/>
        <c:lblAlgn val="ctr"/>
        <c:lblOffset val="100"/>
      </c:catAx>
      <c:valAx>
        <c:axId val="50877568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867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6478379596489832"/>
          <c:y val="1.5215123426027443E-2"/>
          <c:w val="0.99090898486174073"/>
          <c:h val="0.20559531324407235"/>
        </c:manualLayout>
      </c:layout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100" b="1" i="0" baseline="0">
                <a:latin typeface="Times New Roman" pitchFamily="18" charset="0"/>
                <a:cs typeface="Times New Roman" pitchFamily="18" charset="0"/>
              </a:rPr>
              <a:t>Otázka č. 16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: </a:t>
            </a:r>
            <a:r>
              <a:rPr lang="en-US" sz="1100" b="0" i="0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 oblasť</a:t>
            </a:r>
            <a:r>
              <a:rPr lang="en-US" sz="1100" b="0" i="0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 E - cest.ruch a medzinárodná spolupráca</a:t>
            </a:r>
            <a:endParaRPr lang="sk-SK" sz="11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1.113066749009315E-2"/>
          <c:y val="2.42424674291279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8851731768823226E-2"/>
          <c:y val="0.27448471749715336"/>
          <c:w val="0.86558612526375356"/>
          <c:h val="0.52866164225166201"/>
        </c:manualLayout>
      </c:layout>
      <c:barChart>
        <c:barDir val="bar"/>
        <c:grouping val="stacked"/>
        <c:ser>
          <c:idx val="0"/>
          <c:order val="0"/>
          <c:tx>
            <c:strRef>
              <c:f>'ot. 10-21'!$N$203</c:f>
              <c:strCache>
                <c:ptCount val="1"/>
                <c:pt idx="0">
                  <c:v>% 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cat>
            <c:strRef>
              <c:f>'ot. 10-21'!$M$204:$M$210</c:f>
              <c:strCache>
                <c:ptCount val="7"/>
                <c:pt idx="0">
                  <c:v>E-6</c:v>
                </c:pt>
                <c:pt idx="1">
                  <c:v>  E-2  </c:v>
                </c:pt>
                <c:pt idx="2">
                  <c:v>E-5</c:v>
                </c:pt>
                <c:pt idx="3">
                  <c:v>E-3 </c:v>
                </c:pt>
                <c:pt idx="4">
                  <c:v>E-4</c:v>
                </c:pt>
                <c:pt idx="5">
                  <c:v>E-7</c:v>
                </c:pt>
                <c:pt idx="6">
                  <c:v>E-1</c:v>
                </c:pt>
              </c:strCache>
            </c:strRef>
          </c:cat>
          <c:val>
            <c:numRef>
              <c:f>'ot. 10-21'!$N$204:$N$210</c:f>
              <c:numCache>
                <c:formatCode>General</c:formatCode>
                <c:ptCount val="7"/>
                <c:pt idx="0">
                  <c:v>57.276995305164327</c:v>
                </c:pt>
                <c:pt idx="1">
                  <c:v>38.961038961038966</c:v>
                </c:pt>
                <c:pt idx="2">
                  <c:v>37.606837606837608</c:v>
                </c:pt>
                <c:pt idx="3">
                  <c:v>32.735426008968609</c:v>
                </c:pt>
                <c:pt idx="4">
                  <c:v>27.314814814814813</c:v>
                </c:pt>
                <c:pt idx="5">
                  <c:v>25</c:v>
                </c:pt>
                <c:pt idx="6">
                  <c:v>18.942731277533039</c:v>
                </c:pt>
              </c:numCache>
            </c:numRef>
          </c:val>
        </c:ser>
        <c:ser>
          <c:idx val="1"/>
          <c:order val="1"/>
          <c:tx>
            <c:strRef>
              <c:f>'ot. 10-21'!$O$203</c:f>
              <c:strCache>
                <c:ptCount val="1"/>
                <c:pt idx="0">
                  <c:v>%P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'ot. 10-21'!$M$204:$M$210</c:f>
              <c:strCache>
                <c:ptCount val="7"/>
                <c:pt idx="0">
                  <c:v>E-6</c:v>
                </c:pt>
                <c:pt idx="1">
                  <c:v>  E-2  </c:v>
                </c:pt>
                <c:pt idx="2">
                  <c:v>E-5</c:v>
                </c:pt>
                <c:pt idx="3">
                  <c:v>E-3 </c:v>
                </c:pt>
                <c:pt idx="4">
                  <c:v>E-4</c:v>
                </c:pt>
                <c:pt idx="5">
                  <c:v>E-7</c:v>
                </c:pt>
                <c:pt idx="6">
                  <c:v>E-1</c:v>
                </c:pt>
              </c:strCache>
            </c:strRef>
          </c:cat>
          <c:val>
            <c:numRef>
              <c:f>'ot. 10-21'!$O$204:$O$210</c:f>
              <c:numCache>
                <c:formatCode>General</c:formatCode>
                <c:ptCount val="7"/>
                <c:pt idx="0">
                  <c:v>36.619718309859159</c:v>
                </c:pt>
                <c:pt idx="1">
                  <c:v>48.917748917748916</c:v>
                </c:pt>
                <c:pt idx="2">
                  <c:v>38.034188034188034</c:v>
                </c:pt>
                <c:pt idx="3">
                  <c:v>45.291479820627799</c:v>
                </c:pt>
                <c:pt idx="4">
                  <c:v>46.75925925925926</c:v>
                </c:pt>
                <c:pt idx="5">
                  <c:v>50.925925925925931</c:v>
                </c:pt>
                <c:pt idx="6">
                  <c:v>47.577092511013213</c:v>
                </c:pt>
              </c:numCache>
            </c:numRef>
          </c:val>
        </c:ser>
        <c:ser>
          <c:idx val="2"/>
          <c:order val="2"/>
          <c:tx>
            <c:strRef>
              <c:f>'ot. 10-21'!$P$203</c:f>
              <c:strCache>
                <c:ptCount val="1"/>
                <c:pt idx="0">
                  <c:v>% 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10-21'!$M$204:$M$210</c:f>
              <c:strCache>
                <c:ptCount val="7"/>
                <c:pt idx="0">
                  <c:v>E-6</c:v>
                </c:pt>
                <c:pt idx="1">
                  <c:v>  E-2  </c:v>
                </c:pt>
                <c:pt idx="2">
                  <c:v>E-5</c:v>
                </c:pt>
                <c:pt idx="3">
                  <c:v>E-3 </c:v>
                </c:pt>
                <c:pt idx="4">
                  <c:v>E-4</c:v>
                </c:pt>
                <c:pt idx="5">
                  <c:v>E-7</c:v>
                </c:pt>
                <c:pt idx="6">
                  <c:v>E-1</c:v>
                </c:pt>
              </c:strCache>
            </c:strRef>
          </c:cat>
          <c:val>
            <c:numRef>
              <c:f>'ot. 10-21'!$P$204:$P$210</c:f>
              <c:numCache>
                <c:formatCode>General</c:formatCode>
                <c:ptCount val="7"/>
                <c:pt idx="0">
                  <c:v>6.103286384976526</c:v>
                </c:pt>
                <c:pt idx="1">
                  <c:v>12.121212121212121</c:v>
                </c:pt>
                <c:pt idx="2">
                  <c:v>24.358974358974358</c:v>
                </c:pt>
                <c:pt idx="3">
                  <c:v>21.973094170403588</c:v>
                </c:pt>
                <c:pt idx="4">
                  <c:v>25.925925925925924</c:v>
                </c:pt>
                <c:pt idx="5">
                  <c:v>24.074074074074073</c:v>
                </c:pt>
                <c:pt idx="6">
                  <c:v>33.480176211453745</c:v>
                </c:pt>
              </c:numCache>
            </c:numRef>
          </c:val>
        </c:ser>
        <c:gapWidth val="55"/>
        <c:overlap val="100"/>
        <c:axId val="50927488"/>
        <c:axId val="50929024"/>
      </c:barChart>
      <c:catAx>
        <c:axId val="50927488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anchor="ctr" anchorCtr="0"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929024"/>
        <c:crosses val="autoZero"/>
        <c:auto val="1"/>
        <c:lblAlgn val="ctr"/>
        <c:lblOffset val="100"/>
      </c:catAx>
      <c:valAx>
        <c:axId val="50929024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927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7294241161031341"/>
          <c:y val="3.9518770560919708E-2"/>
          <c:w val="0.94771241830065356"/>
          <c:h val="0.25920784788779233"/>
        </c:manualLayout>
      </c:layout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050" b="1" i="0" baseline="0">
                <a:latin typeface="Times New Roman" pitchFamily="18" charset="0"/>
                <a:cs typeface="Times New Roman" pitchFamily="18" charset="0"/>
              </a:rPr>
              <a:t>Otázka č. 17</a:t>
            </a:r>
            <a:r>
              <a:rPr lang="sk-SK" sz="1050" b="0" i="0" baseline="0">
                <a:latin typeface="Times New Roman" pitchFamily="18" charset="0"/>
                <a:cs typeface="Times New Roman" pitchFamily="18" charset="0"/>
              </a:rPr>
              <a:t>: </a:t>
            </a:r>
            <a:r>
              <a:rPr lang="en-US" sz="1050" b="0" i="0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050" b="0" i="0" baseline="0">
                <a:latin typeface="Times New Roman" pitchFamily="18" charset="0"/>
                <a:cs typeface="Times New Roman" pitchFamily="18" charset="0"/>
              </a:rPr>
              <a:t> oblasť</a:t>
            </a:r>
            <a:r>
              <a:rPr lang="en-US" sz="1050" b="0" i="0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050" b="0" i="0" baseline="0">
                <a:latin typeface="Times New Roman" pitchFamily="18" charset="0"/>
                <a:cs typeface="Times New Roman" pitchFamily="18" charset="0"/>
              </a:rPr>
              <a:t> F: Podpora miestnej zamestnanosti</a:t>
            </a:r>
            <a:endParaRPr lang="sk-SK" sz="1050" b="1" i="0" baseline="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1.4826334208223973E-2"/>
          <c:y val="3.571436978449443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208354102282922"/>
          <c:y val="0.20089285714285715"/>
          <c:w val="0.85625174204862886"/>
          <c:h val="0.6339285714285714"/>
        </c:manualLayout>
      </c:layout>
      <c:barChart>
        <c:barDir val="bar"/>
        <c:grouping val="stacked"/>
        <c:ser>
          <c:idx val="0"/>
          <c:order val="0"/>
          <c:tx>
            <c:strRef>
              <c:f>'ot. 10-21'!$N$237</c:f>
              <c:strCache>
                <c:ptCount val="1"/>
                <c:pt idx="0">
                  <c:v>% S-spokojní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cat>
            <c:strRef>
              <c:f>'ot. 10-21'!$M$238:$M$242</c:f>
              <c:strCache>
                <c:ptCount val="5"/>
                <c:pt idx="0">
                  <c:v>F-2  </c:v>
                </c:pt>
                <c:pt idx="1">
                  <c:v>F-1</c:v>
                </c:pt>
                <c:pt idx="2">
                  <c:v>F-5</c:v>
                </c:pt>
                <c:pt idx="3">
                  <c:v>F-3</c:v>
                </c:pt>
                <c:pt idx="4">
                  <c:v>F-4</c:v>
                </c:pt>
              </c:strCache>
            </c:strRef>
          </c:cat>
          <c:val>
            <c:numRef>
              <c:f>'ot. 10-21'!$N$238:$N$242</c:f>
              <c:numCache>
                <c:formatCode>General</c:formatCode>
                <c:ptCount val="5"/>
                <c:pt idx="0">
                  <c:v>29.302325581395351</c:v>
                </c:pt>
                <c:pt idx="1">
                  <c:v>25.592417061611371</c:v>
                </c:pt>
                <c:pt idx="2">
                  <c:v>17.307692307692307</c:v>
                </c:pt>
                <c:pt idx="3">
                  <c:v>13.551401869158877</c:v>
                </c:pt>
                <c:pt idx="4">
                  <c:v>11.926605504587156</c:v>
                </c:pt>
              </c:numCache>
            </c:numRef>
          </c:val>
        </c:ser>
        <c:ser>
          <c:idx val="1"/>
          <c:order val="1"/>
          <c:tx>
            <c:strRef>
              <c:f>'ot. 10-21'!$O$237</c:f>
              <c:strCache>
                <c:ptCount val="1"/>
                <c:pt idx="0">
                  <c:v>%P-priemer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'ot. 10-21'!$M$238:$M$242</c:f>
              <c:strCache>
                <c:ptCount val="5"/>
                <c:pt idx="0">
                  <c:v>F-2  </c:v>
                </c:pt>
                <c:pt idx="1">
                  <c:v>F-1</c:v>
                </c:pt>
                <c:pt idx="2">
                  <c:v>F-5</c:v>
                </c:pt>
                <c:pt idx="3">
                  <c:v>F-3</c:v>
                </c:pt>
                <c:pt idx="4">
                  <c:v>F-4</c:v>
                </c:pt>
              </c:strCache>
            </c:strRef>
          </c:cat>
          <c:val>
            <c:numRef>
              <c:f>'ot. 10-21'!$O$238:$O$242</c:f>
              <c:numCache>
                <c:formatCode>General</c:formatCode>
                <c:ptCount val="5"/>
                <c:pt idx="0">
                  <c:v>49.302325581395351</c:v>
                </c:pt>
                <c:pt idx="1">
                  <c:v>50.710900473933648</c:v>
                </c:pt>
                <c:pt idx="2">
                  <c:v>46.634615384615387</c:v>
                </c:pt>
                <c:pt idx="3">
                  <c:v>35.514018691588781</c:v>
                </c:pt>
                <c:pt idx="4">
                  <c:v>33.944954128440372</c:v>
                </c:pt>
              </c:numCache>
            </c:numRef>
          </c:val>
        </c:ser>
        <c:ser>
          <c:idx val="2"/>
          <c:order val="2"/>
          <c:tx>
            <c:strRef>
              <c:f>'ot. 10-21'!$P$237</c:f>
              <c:strCache>
                <c:ptCount val="1"/>
                <c:pt idx="0">
                  <c:v>% N-nespokojní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10-21'!$M$238:$M$242</c:f>
              <c:strCache>
                <c:ptCount val="5"/>
                <c:pt idx="0">
                  <c:v>F-2  </c:v>
                </c:pt>
                <c:pt idx="1">
                  <c:v>F-1</c:v>
                </c:pt>
                <c:pt idx="2">
                  <c:v>F-5</c:v>
                </c:pt>
                <c:pt idx="3">
                  <c:v>F-3</c:v>
                </c:pt>
                <c:pt idx="4">
                  <c:v>F-4</c:v>
                </c:pt>
              </c:strCache>
            </c:strRef>
          </c:cat>
          <c:val>
            <c:numRef>
              <c:f>'ot. 10-21'!$P$238:$P$242</c:f>
              <c:numCache>
                <c:formatCode>General</c:formatCode>
                <c:ptCount val="5"/>
                <c:pt idx="0">
                  <c:v>21.395348837209301</c:v>
                </c:pt>
                <c:pt idx="1">
                  <c:v>23.696682464454977</c:v>
                </c:pt>
                <c:pt idx="2">
                  <c:v>36.057692307692307</c:v>
                </c:pt>
                <c:pt idx="3">
                  <c:v>50.934579439252339</c:v>
                </c:pt>
                <c:pt idx="4">
                  <c:v>54.128440366972477</c:v>
                </c:pt>
              </c:numCache>
            </c:numRef>
          </c:val>
        </c:ser>
        <c:gapWidth val="55"/>
        <c:overlap val="100"/>
        <c:axId val="50967680"/>
        <c:axId val="50969216"/>
      </c:barChart>
      <c:catAx>
        <c:axId val="50967680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969216"/>
        <c:crosses val="autoZero"/>
        <c:auto val="1"/>
        <c:lblAlgn val="ctr"/>
        <c:lblOffset val="100"/>
      </c:catAx>
      <c:valAx>
        <c:axId val="50969216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967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7682086614173229"/>
          <c:y val="1.4556924779021456E-2"/>
          <c:w val="1"/>
          <c:h val="0.24222826406788836"/>
        </c:manualLayout>
      </c:layout>
      <c:txPr>
        <a:bodyPr/>
        <a:lstStyle/>
        <a:p>
          <a:pPr>
            <a:defRPr sz="1000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100" b="1" i="0" baseline="0">
                <a:latin typeface="Times New Roman" pitchFamily="18" charset="0"/>
                <a:cs typeface="Times New Roman" pitchFamily="18" charset="0"/>
              </a:rPr>
              <a:t>Otázka č. 18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: </a:t>
            </a:r>
            <a:r>
              <a:rPr lang="en-US" sz="1100" b="0" i="0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 oblasť</a:t>
            </a:r>
            <a:r>
              <a:rPr lang="en-US" sz="1100" b="0" i="0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 G: Zdravotná starostlivosť</a:t>
            </a:r>
            <a:endParaRPr lang="sk-SK" sz="1100" b="1" i="0" baseline="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9.5320008075913579E-2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585503735110044E-2"/>
          <c:y val="0.24448043184885337"/>
          <c:w val="0.86883767413688884"/>
          <c:h val="0.60875386528100994"/>
        </c:manualLayout>
      </c:layout>
      <c:barChart>
        <c:barDir val="bar"/>
        <c:grouping val="stacked"/>
        <c:ser>
          <c:idx val="0"/>
          <c:order val="0"/>
          <c:tx>
            <c:strRef>
              <c:f>'ot. 10-21'!$N$282</c:f>
              <c:strCache>
                <c:ptCount val="1"/>
                <c:pt idx="0">
                  <c:v>% S-spokojní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cat>
            <c:strRef>
              <c:f>'ot. 10-21'!$M$283:$M$289</c:f>
              <c:strCache>
                <c:ptCount val="7"/>
                <c:pt idx="0">
                  <c:v>G-2  </c:v>
                </c:pt>
                <c:pt idx="1">
                  <c:v>G-7</c:v>
                </c:pt>
                <c:pt idx="2">
                  <c:v>G-3 </c:v>
                </c:pt>
                <c:pt idx="3">
                  <c:v>G-6</c:v>
                </c:pt>
                <c:pt idx="4">
                  <c:v>G-1</c:v>
                </c:pt>
                <c:pt idx="5">
                  <c:v>G-4</c:v>
                </c:pt>
                <c:pt idx="6">
                  <c:v>G-5</c:v>
                </c:pt>
              </c:strCache>
            </c:strRef>
          </c:cat>
          <c:val>
            <c:numRef>
              <c:f>'ot. 10-21'!$N$283:$N$289</c:f>
              <c:numCache>
                <c:formatCode>General</c:formatCode>
                <c:ptCount val="7"/>
                <c:pt idx="0">
                  <c:v>72.803347280334734</c:v>
                </c:pt>
                <c:pt idx="1">
                  <c:v>34.893617021276597</c:v>
                </c:pt>
                <c:pt idx="2">
                  <c:v>24.481327800829874</c:v>
                </c:pt>
                <c:pt idx="3">
                  <c:v>23.111111111111111</c:v>
                </c:pt>
                <c:pt idx="4">
                  <c:v>19.087136929460581</c:v>
                </c:pt>
                <c:pt idx="5">
                  <c:v>13.095238095238097</c:v>
                </c:pt>
                <c:pt idx="6">
                  <c:v>10.59322033898305</c:v>
                </c:pt>
              </c:numCache>
            </c:numRef>
          </c:val>
        </c:ser>
        <c:ser>
          <c:idx val="1"/>
          <c:order val="1"/>
          <c:tx>
            <c:strRef>
              <c:f>'ot. 10-21'!$O$282</c:f>
              <c:strCache>
                <c:ptCount val="1"/>
                <c:pt idx="0">
                  <c:v>%P-priemer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'ot. 10-21'!$M$283:$M$289</c:f>
              <c:strCache>
                <c:ptCount val="7"/>
                <c:pt idx="0">
                  <c:v>G-2  </c:v>
                </c:pt>
                <c:pt idx="1">
                  <c:v>G-7</c:v>
                </c:pt>
                <c:pt idx="2">
                  <c:v>G-3 </c:v>
                </c:pt>
                <c:pt idx="3">
                  <c:v>G-6</c:v>
                </c:pt>
                <c:pt idx="4">
                  <c:v>G-1</c:v>
                </c:pt>
                <c:pt idx="5">
                  <c:v>G-4</c:v>
                </c:pt>
                <c:pt idx="6">
                  <c:v>G-5</c:v>
                </c:pt>
              </c:strCache>
            </c:strRef>
          </c:cat>
          <c:val>
            <c:numRef>
              <c:f>'ot. 10-21'!$O$283:$O$289</c:f>
              <c:numCache>
                <c:formatCode>General</c:formatCode>
                <c:ptCount val="7"/>
                <c:pt idx="0">
                  <c:v>19.665271966527197</c:v>
                </c:pt>
                <c:pt idx="1">
                  <c:v>37.446808510638299</c:v>
                </c:pt>
                <c:pt idx="2">
                  <c:v>26.556016597510375</c:v>
                </c:pt>
                <c:pt idx="3">
                  <c:v>30.222222222222221</c:v>
                </c:pt>
                <c:pt idx="4">
                  <c:v>38.589211618257266</c:v>
                </c:pt>
                <c:pt idx="5">
                  <c:v>16.269841269841269</c:v>
                </c:pt>
                <c:pt idx="6">
                  <c:v>15.677966101694915</c:v>
                </c:pt>
              </c:numCache>
            </c:numRef>
          </c:val>
        </c:ser>
        <c:ser>
          <c:idx val="2"/>
          <c:order val="2"/>
          <c:tx>
            <c:strRef>
              <c:f>'ot. 10-21'!$P$282</c:f>
              <c:strCache>
                <c:ptCount val="1"/>
                <c:pt idx="0">
                  <c:v>% N-nespokojní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10-21'!$M$283:$M$289</c:f>
              <c:strCache>
                <c:ptCount val="7"/>
                <c:pt idx="0">
                  <c:v>G-2  </c:v>
                </c:pt>
                <c:pt idx="1">
                  <c:v>G-7</c:v>
                </c:pt>
                <c:pt idx="2">
                  <c:v>G-3 </c:v>
                </c:pt>
                <c:pt idx="3">
                  <c:v>G-6</c:v>
                </c:pt>
                <c:pt idx="4">
                  <c:v>G-1</c:v>
                </c:pt>
                <c:pt idx="5">
                  <c:v>G-4</c:v>
                </c:pt>
                <c:pt idx="6">
                  <c:v>G-5</c:v>
                </c:pt>
              </c:strCache>
            </c:strRef>
          </c:cat>
          <c:val>
            <c:numRef>
              <c:f>'ot. 10-21'!$P$283:$P$289</c:f>
              <c:numCache>
                <c:formatCode>General</c:formatCode>
                <c:ptCount val="7"/>
                <c:pt idx="0">
                  <c:v>7.5313807531380759</c:v>
                </c:pt>
                <c:pt idx="1">
                  <c:v>27.659574468085108</c:v>
                </c:pt>
                <c:pt idx="2">
                  <c:v>48.962655601659748</c:v>
                </c:pt>
                <c:pt idx="3">
                  <c:v>46.666666666666664</c:v>
                </c:pt>
                <c:pt idx="4">
                  <c:v>42.323651452282157</c:v>
                </c:pt>
                <c:pt idx="5">
                  <c:v>70.634920634920633</c:v>
                </c:pt>
                <c:pt idx="6">
                  <c:v>73.728813559322035</c:v>
                </c:pt>
              </c:numCache>
            </c:numRef>
          </c:val>
        </c:ser>
        <c:gapWidth val="55"/>
        <c:overlap val="100"/>
        <c:axId val="51007488"/>
        <c:axId val="51009024"/>
      </c:barChart>
      <c:catAx>
        <c:axId val="51007488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009024"/>
        <c:crosses val="autoZero"/>
        <c:auto val="1"/>
        <c:lblAlgn val="ctr"/>
        <c:lblOffset val="100"/>
      </c:catAx>
      <c:valAx>
        <c:axId val="51009024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0074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2819584090450231"/>
          <c:y val="0.16542835991654889"/>
          <c:w val="0.98333333333333339"/>
          <c:h val="0.23694640734010813"/>
        </c:manualLayout>
      </c:layout>
      <c:txPr>
        <a:bodyPr/>
        <a:lstStyle/>
        <a:p>
          <a:pPr>
            <a:defRPr sz="1050" b="0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200" b="1" i="0" baseline="0">
                <a:latin typeface="Times New Roman" pitchFamily="18" charset="0"/>
                <a:cs typeface="Times New Roman" pitchFamily="18" charset="0"/>
              </a:rPr>
              <a:t>Otázka č. 19</a:t>
            </a:r>
            <a:r>
              <a:rPr lang="sk-SK" sz="1200" b="0" i="0" baseline="0">
                <a:latin typeface="Times New Roman" pitchFamily="18" charset="0"/>
                <a:cs typeface="Times New Roman" pitchFamily="18" charset="0"/>
              </a:rPr>
              <a:t>: </a:t>
            </a:r>
            <a:r>
              <a:rPr lang="en-US" sz="1200" b="0" i="0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200" b="0" i="0" baseline="0">
                <a:latin typeface="Times New Roman" pitchFamily="18" charset="0"/>
                <a:cs typeface="Times New Roman" pitchFamily="18" charset="0"/>
              </a:rPr>
              <a:t> oblasť</a:t>
            </a:r>
            <a:r>
              <a:rPr lang="en-US" sz="1200" b="0" i="0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200" b="0" i="0" baseline="0">
                <a:latin typeface="Times New Roman" pitchFamily="18" charset="0"/>
                <a:cs typeface="Times New Roman" pitchFamily="18" charset="0"/>
              </a:rPr>
              <a:t> H: Školy a školské zariadenia</a:t>
            </a:r>
            <a:endParaRPr lang="sk-SK" sz="1200" b="1" i="0" baseline="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2.2590386533786599E-2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233673281614712E-2"/>
          <c:y val="0.15185915989750329"/>
          <c:w val="0.88171097616488114"/>
          <c:h val="0.70056954343157685"/>
        </c:manualLayout>
      </c:layout>
      <c:barChart>
        <c:barDir val="bar"/>
        <c:grouping val="stacked"/>
        <c:ser>
          <c:idx val="0"/>
          <c:order val="0"/>
          <c:tx>
            <c:strRef>
              <c:f>'ot. 10-21'!$N$303</c:f>
              <c:strCache>
                <c:ptCount val="1"/>
                <c:pt idx="0">
                  <c:v>% 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10-21'!$M$304:$M$316</c:f>
              <c:strCache>
                <c:ptCount val="13"/>
                <c:pt idx="0">
                  <c:v>H-1</c:v>
                </c:pt>
                <c:pt idx="1">
                  <c:v>H-9</c:v>
                </c:pt>
                <c:pt idx="2">
                  <c:v>H-2  </c:v>
                </c:pt>
                <c:pt idx="3">
                  <c:v>H-11</c:v>
                </c:pt>
                <c:pt idx="4">
                  <c:v>H-13</c:v>
                </c:pt>
                <c:pt idx="5">
                  <c:v>H-3 </c:v>
                </c:pt>
                <c:pt idx="6">
                  <c:v>H-10</c:v>
                </c:pt>
                <c:pt idx="7">
                  <c:v>H-8</c:v>
                </c:pt>
                <c:pt idx="8">
                  <c:v>H-7</c:v>
                </c:pt>
                <c:pt idx="9">
                  <c:v>H-12</c:v>
                </c:pt>
                <c:pt idx="10">
                  <c:v>H-5</c:v>
                </c:pt>
                <c:pt idx="11">
                  <c:v>H-6</c:v>
                </c:pt>
                <c:pt idx="12">
                  <c:v>H-4</c:v>
                </c:pt>
              </c:strCache>
            </c:strRef>
          </c:cat>
          <c:val>
            <c:numRef>
              <c:f>'ot. 10-21'!$N$304:$N$316</c:f>
              <c:numCache>
                <c:formatCode>General</c:formatCode>
                <c:ptCount val="13"/>
                <c:pt idx="0">
                  <c:v>17.703349282296653</c:v>
                </c:pt>
                <c:pt idx="1">
                  <c:v>25.5</c:v>
                </c:pt>
                <c:pt idx="2">
                  <c:v>26.794258373205743</c:v>
                </c:pt>
                <c:pt idx="3">
                  <c:v>33.157894736842103</c:v>
                </c:pt>
                <c:pt idx="4">
                  <c:v>35.609756097560975</c:v>
                </c:pt>
                <c:pt idx="5">
                  <c:v>37.313432835820898</c:v>
                </c:pt>
                <c:pt idx="6">
                  <c:v>39.195979899497488</c:v>
                </c:pt>
                <c:pt idx="7">
                  <c:v>40.298507462686565</c:v>
                </c:pt>
                <c:pt idx="8">
                  <c:v>42.079207920792079</c:v>
                </c:pt>
                <c:pt idx="9">
                  <c:v>42.156862745098039</c:v>
                </c:pt>
                <c:pt idx="10" formatCode="0.0">
                  <c:v>43.961352657004831</c:v>
                </c:pt>
                <c:pt idx="11">
                  <c:v>47.643979057591622</c:v>
                </c:pt>
                <c:pt idx="12">
                  <c:v>52.307692307692314</c:v>
                </c:pt>
              </c:numCache>
            </c:numRef>
          </c:val>
        </c:ser>
        <c:ser>
          <c:idx val="1"/>
          <c:order val="1"/>
          <c:tx>
            <c:strRef>
              <c:f>'ot. 10-21'!$O$303</c:f>
              <c:strCache>
                <c:ptCount val="1"/>
                <c:pt idx="0">
                  <c:v>%P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'ot. 10-21'!$M$304:$M$316</c:f>
              <c:strCache>
                <c:ptCount val="13"/>
                <c:pt idx="0">
                  <c:v>H-1</c:v>
                </c:pt>
                <c:pt idx="1">
                  <c:v>H-9</c:v>
                </c:pt>
                <c:pt idx="2">
                  <c:v>H-2  </c:v>
                </c:pt>
                <c:pt idx="3">
                  <c:v>H-11</c:v>
                </c:pt>
                <c:pt idx="4">
                  <c:v>H-13</c:v>
                </c:pt>
                <c:pt idx="5">
                  <c:v>H-3 </c:v>
                </c:pt>
                <c:pt idx="6">
                  <c:v>H-10</c:v>
                </c:pt>
                <c:pt idx="7">
                  <c:v>H-8</c:v>
                </c:pt>
                <c:pt idx="8">
                  <c:v>H-7</c:v>
                </c:pt>
                <c:pt idx="9">
                  <c:v>H-12</c:v>
                </c:pt>
                <c:pt idx="10">
                  <c:v>H-5</c:v>
                </c:pt>
                <c:pt idx="11">
                  <c:v>H-6</c:v>
                </c:pt>
                <c:pt idx="12">
                  <c:v>H-4</c:v>
                </c:pt>
              </c:strCache>
            </c:strRef>
          </c:cat>
          <c:val>
            <c:numRef>
              <c:f>'ot. 10-21'!$O$304:$O$316</c:f>
              <c:numCache>
                <c:formatCode>General</c:formatCode>
                <c:ptCount val="13"/>
                <c:pt idx="0">
                  <c:v>32.535885167464116</c:v>
                </c:pt>
                <c:pt idx="1">
                  <c:v>53</c:v>
                </c:pt>
                <c:pt idx="2">
                  <c:v>49.282296650717704</c:v>
                </c:pt>
                <c:pt idx="3">
                  <c:v>47.89473684210526</c:v>
                </c:pt>
                <c:pt idx="4">
                  <c:v>51.707317073170735</c:v>
                </c:pt>
                <c:pt idx="5">
                  <c:v>46.766169154228855</c:v>
                </c:pt>
                <c:pt idx="6">
                  <c:v>49.748743718592962</c:v>
                </c:pt>
                <c:pt idx="7">
                  <c:v>45.771144278606968</c:v>
                </c:pt>
                <c:pt idx="8">
                  <c:v>39.603960396039604</c:v>
                </c:pt>
                <c:pt idx="9">
                  <c:v>49.019607843137251</c:v>
                </c:pt>
                <c:pt idx="10">
                  <c:v>33.816425120772948</c:v>
                </c:pt>
                <c:pt idx="11">
                  <c:v>31.937172774869111</c:v>
                </c:pt>
                <c:pt idx="12">
                  <c:v>35.384615384615387</c:v>
                </c:pt>
              </c:numCache>
            </c:numRef>
          </c:val>
        </c:ser>
        <c:ser>
          <c:idx val="2"/>
          <c:order val="2"/>
          <c:tx>
            <c:strRef>
              <c:f>'ot. 10-21'!$P$303</c:f>
              <c:strCache>
                <c:ptCount val="1"/>
                <c:pt idx="0">
                  <c:v>% 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cat>
            <c:strRef>
              <c:f>'ot. 10-21'!$M$304:$M$316</c:f>
              <c:strCache>
                <c:ptCount val="13"/>
                <c:pt idx="0">
                  <c:v>H-1</c:v>
                </c:pt>
                <c:pt idx="1">
                  <c:v>H-9</c:v>
                </c:pt>
                <c:pt idx="2">
                  <c:v>H-2  </c:v>
                </c:pt>
                <c:pt idx="3">
                  <c:v>H-11</c:v>
                </c:pt>
                <c:pt idx="4">
                  <c:v>H-13</c:v>
                </c:pt>
                <c:pt idx="5">
                  <c:v>H-3 </c:v>
                </c:pt>
                <c:pt idx="6">
                  <c:v>H-10</c:v>
                </c:pt>
                <c:pt idx="7">
                  <c:v>H-8</c:v>
                </c:pt>
                <c:pt idx="8">
                  <c:v>H-7</c:v>
                </c:pt>
                <c:pt idx="9">
                  <c:v>H-12</c:v>
                </c:pt>
                <c:pt idx="10">
                  <c:v>H-5</c:v>
                </c:pt>
                <c:pt idx="11">
                  <c:v>H-6</c:v>
                </c:pt>
                <c:pt idx="12">
                  <c:v>H-4</c:v>
                </c:pt>
              </c:strCache>
            </c:strRef>
          </c:cat>
          <c:val>
            <c:numRef>
              <c:f>'ot. 10-21'!$P$304:$P$316</c:f>
              <c:numCache>
                <c:formatCode>General</c:formatCode>
                <c:ptCount val="13"/>
                <c:pt idx="0">
                  <c:v>49.760765550239235</c:v>
                </c:pt>
                <c:pt idx="1">
                  <c:v>21.5</c:v>
                </c:pt>
                <c:pt idx="2">
                  <c:v>23.923444976076556</c:v>
                </c:pt>
                <c:pt idx="3">
                  <c:v>18.947368421052634</c:v>
                </c:pt>
                <c:pt idx="4">
                  <c:v>12.682926829268293</c:v>
                </c:pt>
                <c:pt idx="5">
                  <c:v>15.920398009950249</c:v>
                </c:pt>
                <c:pt idx="6">
                  <c:v>11.055276381909549</c:v>
                </c:pt>
                <c:pt idx="7">
                  <c:v>13.930348258706468</c:v>
                </c:pt>
                <c:pt idx="8">
                  <c:v>18.316831683168317</c:v>
                </c:pt>
                <c:pt idx="9">
                  <c:v>8.8235294117647065</c:v>
                </c:pt>
                <c:pt idx="10">
                  <c:v>22.222222222222221</c:v>
                </c:pt>
                <c:pt idx="11">
                  <c:v>20.418848167539267</c:v>
                </c:pt>
                <c:pt idx="12">
                  <c:v>12.307692307692308</c:v>
                </c:pt>
              </c:numCache>
            </c:numRef>
          </c:val>
        </c:ser>
        <c:gapWidth val="55"/>
        <c:overlap val="100"/>
        <c:axId val="51059328"/>
        <c:axId val="51073408"/>
      </c:barChart>
      <c:catAx>
        <c:axId val="51059328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073408"/>
        <c:crosses val="autoZero"/>
        <c:auto val="1"/>
        <c:lblAlgn val="ctr"/>
        <c:lblOffset val="100"/>
      </c:catAx>
      <c:valAx>
        <c:axId val="51073408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05932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wMode val="edge"/>
          <c:hMode val="edge"/>
          <c:x val="0.71986247106565548"/>
          <c:y val="2.8590872781218555E-2"/>
          <c:w val="0.9888890180240385"/>
          <c:h val="0.15474235681014181"/>
        </c:manualLayout>
      </c:layout>
      <c:txPr>
        <a:bodyPr/>
        <a:lstStyle/>
        <a:p>
          <a:pPr>
            <a:defRPr sz="1100" b="1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 sz="1050"/>
            </a:pPr>
            <a:r>
              <a:rPr lang="sk-SK" sz="1050" b="1" i="0" baseline="0">
                <a:latin typeface="Times New Roman" pitchFamily="18" charset="0"/>
                <a:cs typeface="Times New Roman" pitchFamily="18" charset="0"/>
              </a:rPr>
              <a:t>Otázka č. 20</a:t>
            </a:r>
            <a:r>
              <a:rPr lang="sk-SK" sz="1050" b="0" i="0" baseline="0">
                <a:latin typeface="Times New Roman" pitchFamily="18" charset="0"/>
                <a:cs typeface="Times New Roman" pitchFamily="18" charset="0"/>
              </a:rPr>
              <a:t>: </a:t>
            </a:r>
            <a:r>
              <a:rPr lang="en-US" sz="1050" b="0" i="0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050" b="0" i="0" baseline="0">
                <a:latin typeface="Times New Roman" pitchFamily="18" charset="0"/>
                <a:cs typeface="Times New Roman" pitchFamily="18" charset="0"/>
              </a:rPr>
              <a:t> oblasť</a:t>
            </a:r>
            <a:r>
              <a:rPr lang="en-US" sz="1050" b="0" i="0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050" b="0" i="0" baseline="0">
                <a:latin typeface="Times New Roman" pitchFamily="18" charset="0"/>
                <a:cs typeface="Times New Roman" pitchFamily="18" charset="0"/>
              </a:rPr>
              <a:t> I: Kultúra a tradície</a:t>
            </a:r>
            <a:endParaRPr lang="sk-SK" sz="1050" b="1" i="0" baseline="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2.6458254056532897E-2"/>
          <c:y val="2.777797936548254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3643122676579931E-2"/>
          <c:y val="0.1889400921658986"/>
          <c:w val="0.8810408921933085"/>
          <c:h val="0.6820276497695853"/>
        </c:manualLayout>
      </c:layout>
      <c:barChart>
        <c:barDir val="bar"/>
        <c:grouping val="stacked"/>
        <c:ser>
          <c:idx val="0"/>
          <c:order val="0"/>
          <c:tx>
            <c:strRef>
              <c:f>'ot. 10-21'!$N$342</c:f>
              <c:strCache>
                <c:ptCount val="1"/>
                <c:pt idx="0">
                  <c:v>% 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10-21'!$M$343:$M$347</c:f>
              <c:strCache>
                <c:ptCount val="5"/>
                <c:pt idx="0">
                  <c:v>I-2  </c:v>
                </c:pt>
                <c:pt idx="1">
                  <c:v>I-5</c:v>
                </c:pt>
                <c:pt idx="2">
                  <c:v>I-4</c:v>
                </c:pt>
                <c:pt idx="3">
                  <c:v>I-3 </c:v>
                </c:pt>
                <c:pt idx="4">
                  <c:v>I-1</c:v>
                </c:pt>
              </c:strCache>
            </c:strRef>
          </c:cat>
          <c:val>
            <c:numRef>
              <c:f>'ot. 10-21'!$N$343:$N$347</c:f>
              <c:numCache>
                <c:formatCode>General</c:formatCode>
                <c:ptCount val="5"/>
                <c:pt idx="0">
                  <c:v>42.081447963800905</c:v>
                </c:pt>
                <c:pt idx="1">
                  <c:v>50</c:v>
                </c:pt>
                <c:pt idx="2">
                  <c:v>50.228310502283101</c:v>
                </c:pt>
                <c:pt idx="3">
                  <c:v>59.292035398230091</c:v>
                </c:pt>
                <c:pt idx="4">
                  <c:v>61.135371179039296</c:v>
                </c:pt>
              </c:numCache>
            </c:numRef>
          </c:val>
        </c:ser>
        <c:ser>
          <c:idx val="1"/>
          <c:order val="1"/>
          <c:tx>
            <c:strRef>
              <c:f>'ot. 10-21'!$O$342</c:f>
              <c:strCache>
                <c:ptCount val="1"/>
                <c:pt idx="0">
                  <c:v>%P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'ot. 10-21'!$M$343:$M$347</c:f>
              <c:strCache>
                <c:ptCount val="5"/>
                <c:pt idx="0">
                  <c:v>I-2  </c:v>
                </c:pt>
                <c:pt idx="1">
                  <c:v>I-5</c:v>
                </c:pt>
                <c:pt idx="2">
                  <c:v>I-4</c:v>
                </c:pt>
                <c:pt idx="3">
                  <c:v>I-3 </c:v>
                </c:pt>
                <c:pt idx="4">
                  <c:v>I-1</c:v>
                </c:pt>
              </c:strCache>
            </c:strRef>
          </c:cat>
          <c:val>
            <c:numRef>
              <c:f>'ot. 10-21'!$O$343:$O$347</c:f>
              <c:numCache>
                <c:formatCode>General</c:formatCode>
                <c:ptCount val="5"/>
                <c:pt idx="0">
                  <c:v>46.153846153846153</c:v>
                </c:pt>
                <c:pt idx="1">
                  <c:v>42.672413793103445</c:v>
                </c:pt>
                <c:pt idx="2">
                  <c:v>41.095890410958901</c:v>
                </c:pt>
                <c:pt idx="3">
                  <c:v>34.070796460176986</c:v>
                </c:pt>
                <c:pt idx="4">
                  <c:v>31.004366812227076</c:v>
                </c:pt>
              </c:numCache>
            </c:numRef>
          </c:val>
        </c:ser>
        <c:ser>
          <c:idx val="2"/>
          <c:order val="2"/>
          <c:tx>
            <c:strRef>
              <c:f>'ot. 10-21'!$P$342</c:f>
              <c:strCache>
                <c:ptCount val="1"/>
                <c:pt idx="0">
                  <c:v>% 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10-21'!$M$343:$M$347</c:f>
              <c:strCache>
                <c:ptCount val="5"/>
                <c:pt idx="0">
                  <c:v>I-2  </c:v>
                </c:pt>
                <c:pt idx="1">
                  <c:v>I-5</c:v>
                </c:pt>
                <c:pt idx="2">
                  <c:v>I-4</c:v>
                </c:pt>
                <c:pt idx="3">
                  <c:v>I-3 </c:v>
                </c:pt>
                <c:pt idx="4">
                  <c:v>I-1</c:v>
                </c:pt>
              </c:strCache>
            </c:strRef>
          </c:cat>
          <c:val>
            <c:numRef>
              <c:f>'ot. 10-21'!$P$343:$P$347</c:f>
              <c:numCache>
                <c:formatCode>General</c:formatCode>
                <c:ptCount val="5"/>
                <c:pt idx="0">
                  <c:v>11.76470588235294</c:v>
                </c:pt>
                <c:pt idx="1">
                  <c:v>7.3275862068965507</c:v>
                </c:pt>
                <c:pt idx="2">
                  <c:v>8.6757990867579906</c:v>
                </c:pt>
                <c:pt idx="3">
                  <c:v>6.6371681415929213</c:v>
                </c:pt>
                <c:pt idx="4">
                  <c:v>7.860262008733625</c:v>
                </c:pt>
              </c:numCache>
            </c:numRef>
          </c:val>
        </c:ser>
        <c:gapWidth val="55"/>
        <c:overlap val="100"/>
        <c:axId val="51119616"/>
        <c:axId val="51121152"/>
      </c:barChart>
      <c:catAx>
        <c:axId val="51119616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121152"/>
        <c:crosses val="autoZero"/>
        <c:auto val="1"/>
        <c:lblAlgn val="ctr"/>
        <c:lblOffset val="100"/>
      </c:catAx>
      <c:valAx>
        <c:axId val="51121152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11961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wMode val="edge"/>
          <c:hMode val="edge"/>
          <c:x val="0.49194001307457386"/>
          <c:y val="0.30045889425112182"/>
          <c:w val="0.80211691010742614"/>
          <c:h val="0.41735137946466366"/>
        </c:manualLayout>
      </c:layout>
      <c:txPr>
        <a:bodyPr/>
        <a:lstStyle/>
        <a:p>
          <a:pPr>
            <a:defRPr sz="1100" b="1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100" b="1" i="0" baseline="0">
                <a:latin typeface="Times New Roman" pitchFamily="18" charset="0"/>
                <a:cs typeface="Times New Roman" pitchFamily="18" charset="0"/>
              </a:rPr>
              <a:t>Otázka č. 21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: </a:t>
            </a:r>
            <a:r>
              <a:rPr lang="en-US" sz="1100" b="0" i="0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      oblasť</a:t>
            </a:r>
            <a:r>
              <a:rPr lang="en-US" sz="1100" b="0" i="0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   J Šport a športoviská</a:t>
            </a:r>
            <a:endParaRPr lang="sk-SK" sz="1100" b="1" i="0" baseline="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1.1131853972798856E-2"/>
          <c:y val="1.85184446880848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454545454545454E-2"/>
          <c:y val="0.16877637130801687"/>
          <c:w val="0.89090909090909087"/>
          <c:h val="0.67088607594936711"/>
        </c:manualLayout>
      </c:layout>
      <c:barChart>
        <c:barDir val="bar"/>
        <c:grouping val="stacked"/>
        <c:ser>
          <c:idx val="0"/>
          <c:order val="0"/>
          <c:tx>
            <c:strRef>
              <c:f>'ot. 10-21'!$N$371</c:f>
              <c:strCache>
                <c:ptCount val="1"/>
                <c:pt idx="0">
                  <c:v>% 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10-21'!$M$372:$M$377</c:f>
              <c:strCache>
                <c:ptCount val="6"/>
                <c:pt idx="0">
                  <c:v>J-2  </c:v>
                </c:pt>
                <c:pt idx="1">
                  <c:v>J-4</c:v>
                </c:pt>
                <c:pt idx="2">
                  <c:v>J-6</c:v>
                </c:pt>
                <c:pt idx="3">
                  <c:v>J-5</c:v>
                </c:pt>
                <c:pt idx="4">
                  <c:v>J-1</c:v>
                </c:pt>
                <c:pt idx="5">
                  <c:v>J-3 </c:v>
                </c:pt>
              </c:strCache>
            </c:strRef>
          </c:cat>
          <c:val>
            <c:numRef>
              <c:f>'ot. 10-21'!$N$372:$N$377</c:f>
              <c:numCache>
                <c:formatCode>General</c:formatCode>
                <c:ptCount val="6"/>
                <c:pt idx="0">
                  <c:v>27.064220183486238</c:v>
                </c:pt>
                <c:pt idx="1">
                  <c:v>32.038834951456316</c:v>
                </c:pt>
                <c:pt idx="2">
                  <c:v>35.858585858585855</c:v>
                </c:pt>
                <c:pt idx="3">
                  <c:v>35.885167464114829</c:v>
                </c:pt>
                <c:pt idx="4">
                  <c:v>41.818181818181813</c:v>
                </c:pt>
                <c:pt idx="5">
                  <c:v>45.454545454545453</c:v>
                </c:pt>
              </c:numCache>
            </c:numRef>
          </c:val>
        </c:ser>
        <c:ser>
          <c:idx val="1"/>
          <c:order val="1"/>
          <c:tx>
            <c:strRef>
              <c:f>'ot. 10-21'!$O$371</c:f>
              <c:strCache>
                <c:ptCount val="1"/>
                <c:pt idx="0">
                  <c:v>%P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'ot. 10-21'!$M$372:$M$377</c:f>
              <c:strCache>
                <c:ptCount val="6"/>
                <c:pt idx="0">
                  <c:v>J-2  </c:v>
                </c:pt>
                <c:pt idx="1">
                  <c:v>J-4</c:v>
                </c:pt>
                <c:pt idx="2">
                  <c:v>J-6</c:v>
                </c:pt>
                <c:pt idx="3">
                  <c:v>J-5</c:v>
                </c:pt>
                <c:pt idx="4">
                  <c:v>J-1</c:v>
                </c:pt>
                <c:pt idx="5">
                  <c:v>J-3 </c:v>
                </c:pt>
              </c:strCache>
            </c:strRef>
          </c:cat>
          <c:val>
            <c:numRef>
              <c:f>'ot. 10-21'!$O$372:$O$377</c:f>
              <c:numCache>
                <c:formatCode>General</c:formatCode>
                <c:ptCount val="6"/>
                <c:pt idx="0">
                  <c:v>44.4954128440367</c:v>
                </c:pt>
                <c:pt idx="1">
                  <c:v>48.543689320388353</c:v>
                </c:pt>
                <c:pt idx="2">
                  <c:v>46.969696969696969</c:v>
                </c:pt>
                <c:pt idx="3">
                  <c:v>48.803827751196174</c:v>
                </c:pt>
                <c:pt idx="4">
                  <c:v>43.636363636363633</c:v>
                </c:pt>
                <c:pt idx="5">
                  <c:v>39.090909090909093</c:v>
                </c:pt>
              </c:numCache>
            </c:numRef>
          </c:val>
        </c:ser>
        <c:ser>
          <c:idx val="2"/>
          <c:order val="2"/>
          <c:tx>
            <c:strRef>
              <c:f>'ot. 10-21'!$P$371</c:f>
              <c:strCache>
                <c:ptCount val="1"/>
                <c:pt idx="0">
                  <c:v>% 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10-21'!$M$372:$M$377</c:f>
              <c:strCache>
                <c:ptCount val="6"/>
                <c:pt idx="0">
                  <c:v>J-2  </c:v>
                </c:pt>
                <c:pt idx="1">
                  <c:v>J-4</c:v>
                </c:pt>
                <c:pt idx="2">
                  <c:v>J-6</c:v>
                </c:pt>
                <c:pt idx="3">
                  <c:v>J-5</c:v>
                </c:pt>
                <c:pt idx="4">
                  <c:v>J-1</c:v>
                </c:pt>
                <c:pt idx="5">
                  <c:v>J-3 </c:v>
                </c:pt>
              </c:strCache>
            </c:strRef>
          </c:cat>
          <c:val>
            <c:numRef>
              <c:f>'ot. 10-21'!$P$372:$P$377</c:f>
              <c:numCache>
                <c:formatCode>General</c:formatCode>
                <c:ptCount val="6"/>
                <c:pt idx="0">
                  <c:v>28.440366972477065</c:v>
                </c:pt>
                <c:pt idx="1">
                  <c:v>19.417475728155338</c:v>
                </c:pt>
                <c:pt idx="2">
                  <c:v>17.171717171717169</c:v>
                </c:pt>
                <c:pt idx="3">
                  <c:v>15.311004784688995</c:v>
                </c:pt>
                <c:pt idx="4">
                  <c:v>14.545454545454545</c:v>
                </c:pt>
                <c:pt idx="5">
                  <c:v>15.454545454545453</c:v>
                </c:pt>
              </c:numCache>
            </c:numRef>
          </c:val>
        </c:ser>
        <c:gapWidth val="55"/>
        <c:overlap val="100"/>
        <c:axId val="51159040"/>
        <c:axId val="51160576"/>
      </c:barChart>
      <c:catAx>
        <c:axId val="51159040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160576"/>
        <c:crosses val="autoZero"/>
        <c:auto val="1"/>
        <c:lblAlgn val="ctr"/>
        <c:lblOffset val="100"/>
      </c:catAx>
      <c:valAx>
        <c:axId val="51160576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159040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wMode val="edge"/>
          <c:hMode val="edge"/>
          <c:x val="0.7058725841088046"/>
          <c:y val="2.3243740102107488E-2"/>
          <c:w val="0.98888895251729902"/>
          <c:h val="0.14500016611847569"/>
        </c:manualLayout>
      </c:layout>
      <c:txPr>
        <a:bodyPr/>
        <a:lstStyle/>
        <a:p>
          <a:pPr>
            <a:defRPr sz="1050" b="1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100" b="1" i="0" baseline="0">
                <a:latin typeface="Times New Roman" pitchFamily="18" charset="0"/>
                <a:cs typeface="Times New Roman" pitchFamily="18" charset="0"/>
              </a:rPr>
              <a:t>Otázka č. 22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: </a:t>
            </a:r>
            <a:r>
              <a:rPr lang="en-US" sz="1100" b="0" i="0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 oblasť</a:t>
            </a:r>
            <a:r>
              <a:rPr lang="en-US" sz="1100" b="0" i="0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100" b="0" i="0" baseline="0">
                <a:latin typeface="Times New Roman" pitchFamily="18" charset="0"/>
                <a:cs typeface="Times New Roman" pitchFamily="18" charset="0"/>
              </a:rPr>
              <a:t> K  Otvorené mesto občanom a návštevníkom</a:t>
            </a:r>
            <a:endParaRPr lang="sk-SK" sz="1100" b="1" i="0" baseline="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5.5764183323238443E-3"/>
          <c:y val="1.388887117855207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55096237970245"/>
          <c:y val="0.18652777777777776"/>
          <c:w val="0.84696981627296664"/>
          <c:h val="0.68760024788568164"/>
        </c:manualLayout>
      </c:layout>
      <c:barChart>
        <c:barDir val="bar"/>
        <c:grouping val="stacked"/>
        <c:ser>
          <c:idx val="0"/>
          <c:order val="0"/>
          <c:tx>
            <c:strRef>
              <c:f>'otázky 22-25'!$N$4</c:f>
              <c:strCache>
                <c:ptCount val="1"/>
                <c:pt idx="0">
                  <c:v>% 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cat>
            <c:strRef>
              <c:f>'otázky 22-25'!$M$5:$M$11</c:f>
              <c:strCache>
                <c:ptCount val="7"/>
                <c:pt idx="0">
                  <c:v>K-3 </c:v>
                </c:pt>
                <c:pt idx="1">
                  <c:v>K-2  </c:v>
                </c:pt>
                <c:pt idx="2">
                  <c:v>K-1</c:v>
                </c:pt>
                <c:pt idx="3">
                  <c:v>K-7</c:v>
                </c:pt>
                <c:pt idx="4">
                  <c:v>K-4</c:v>
                </c:pt>
                <c:pt idx="5">
                  <c:v>K-5</c:v>
                </c:pt>
                <c:pt idx="6">
                  <c:v>K-6</c:v>
                </c:pt>
              </c:strCache>
            </c:strRef>
          </c:cat>
          <c:val>
            <c:numRef>
              <c:f>'otázky 22-25'!$N$5:$N$11</c:f>
              <c:numCache>
                <c:formatCode>0.0</c:formatCode>
                <c:ptCount val="7"/>
                <c:pt idx="0">
                  <c:v>29.787234042553191</c:v>
                </c:pt>
                <c:pt idx="1">
                  <c:v>38.766519823788549</c:v>
                </c:pt>
                <c:pt idx="2">
                  <c:v>38.955823293172692</c:v>
                </c:pt>
                <c:pt idx="3">
                  <c:v>42.918454935622321</c:v>
                </c:pt>
                <c:pt idx="4">
                  <c:v>56.198347107438018</c:v>
                </c:pt>
                <c:pt idx="5">
                  <c:v>57.499999999999993</c:v>
                </c:pt>
                <c:pt idx="6">
                  <c:v>62.068965517241381</c:v>
                </c:pt>
              </c:numCache>
            </c:numRef>
          </c:val>
        </c:ser>
        <c:ser>
          <c:idx val="1"/>
          <c:order val="1"/>
          <c:tx>
            <c:strRef>
              <c:f>'otázky 22-25'!$O$4</c:f>
              <c:strCache>
                <c:ptCount val="1"/>
                <c:pt idx="0">
                  <c:v>%P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'otázky 22-25'!$M$5:$M$11</c:f>
              <c:strCache>
                <c:ptCount val="7"/>
                <c:pt idx="0">
                  <c:v>K-3 </c:v>
                </c:pt>
                <c:pt idx="1">
                  <c:v>K-2  </c:v>
                </c:pt>
                <c:pt idx="2">
                  <c:v>K-1</c:v>
                </c:pt>
                <c:pt idx="3">
                  <c:v>K-7</c:v>
                </c:pt>
                <c:pt idx="4">
                  <c:v>K-4</c:v>
                </c:pt>
                <c:pt idx="5">
                  <c:v>K-5</c:v>
                </c:pt>
                <c:pt idx="6">
                  <c:v>K-6</c:v>
                </c:pt>
              </c:strCache>
            </c:strRef>
          </c:cat>
          <c:val>
            <c:numRef>
              <c:f>'otázky 22-25'!$O$5:$O$11</c:f>
              <c:numCache>
                <c:formatCode>0.0</c:formatCode>
                <c:ptCount val="7"/>
                <c:pt idx="0">
                  <c:v>38.297872340425535</c:v>
                </c:pt>
                <c:pt idx="1">
                  <c:v>43.612334801762117</c:v>
                </c:pt>
                <c:pt idx="2">
                  <c:v>46.586345381526108</c:v>
                </c:pt>
                <c:pt idx="3">
                  <c:v>33.047210300429185</c:v>
                </c:pt>
                <c:pt idx="4">
                  <c:v>30.165289256198346</c:v>
                </c:pt>
                <c:pt idx="5">
                  <c:v>26.25</c:v>
                </c:pt>
                <c:pt idx="6">
                  <c:v>32.327586206896555</c:v>
                </c:pt>
              </c:numCache>
            </c:numRef>
          </c:val>
        </c:ser>
        <c:ser>
          <c:idx val="2"/>
          <c:order val="2"/>
          <c:tx>
            <c:strRef>
              <c:f>'otázky 22-25'!$P$4</c:f>
              <c:strCache>
                <c:ptCount val="1"/>
                <c:pt idx="0">
                  <c:v>% 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'otázky 22-25'!$M$5:$M$11</c:f>
              <c:strCache>
                <c:ptCount val="7"/>
                <c:pt idx="0">
                  <c:v>K-3 </c:v>
                </c:pt>
                <c:pt idx="1">
                  <c:v>K-2  </c:v>
                </c:pt>
                <c:pt idx="2">
                  <c:v>K-1</c:v>
                </c:pt>
                <c:pt idx="3">
                  <c:v>K-7</c:v>
                </c:pt>
                <c:pt idx="4">
                  <c:v>K-4</c:v>
                </c:pt>
                <c:pt idx="5">
                  <c:v>K-5</c:v>
                </c:pt>
                <c:pt idx="6">
                  <c:v>K-6</c:v>
                </c:pt>
              </c:strCache>
            </c:strRef>
          </c:cat>
          <c:val>
            <c:numRef>
              <c:f>'otázky 22-25'!$P$5:$P$11</c:f>
              <c:numCache>
                <c:formatCode>0.0</c:formatCode>
                <c:ptCount val="7"/>
                <c:pt idx="0">
                  <c:v>31.914893617021278</c:v>
                </c:pt>
                <c:pt idx="1">
                  <c:v>17.621145374449341</c:v>
                </c:pt>
                <c:pt idx="2">
                  <c:v>14.457831325301203</c:v>
                </c:pt>
                <c:pt idx="3">
                  <c:v>24.034334763948497</c:v>
                </c:pt>
                <c:pt idx="4">
                  <c:v>13.636363636363635</c:v>
                </c:pt>
                <c:pt idx="5">
                  <c:v>16.25</c:v>
                </c:pt>
                <c:pt idx="6">
                  <c:v>5.6034482758620694</c:v>
                </c:pt>
              </c:numCache>
            </c:numRef>
          </c:val>
        </c:ser>
        <c:gapWidth val="55"/>
        <c:overlap val="100"/>
        <c:axId val="51096192"/>
        <c:axId val="51204480"/>
      </c:barChart>
      <c:catAx>
        <c:axId val="51096192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204480"/>
        <c:crosses val="autoZero"/>
        <c:auto val="1"/>
        <c:lblAlgn val="ctr"/>
        <c:lblOffset val="100"/>
      </c:catAx>
      <c:valAx>
        <c:axId val="51204480"/>
        <c:scaling>
          <c:orientation val="minMax"/>
          <c:max val="100"/>
        </c:scaling>
        <c:axPos val="b"/>
        <c:majorGridlines/>
        <c:numFmt formatCode="0.0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096192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7996070726915523"/>
          <c:y val="2.0242954996985304E-2"/>
          <c:w val="0.21218074656188604"/>
          <c:h val="0.18623518597226477"/>
        </c:manualLayout>
      </c:layout>
      <c:txPr>
        <a:bodyPr/>
        <a:lstStyle/>
        <a:p>
          <a:pPr>
            <a:defRPr sz="1050" b="1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050" b="1" i="0" u="none" strike="noStrike" baseline="0">
                <a:latin typeface="Times New Roman" pitchFamily="18" charset="0"/>
                <a:cs typeface="Times New Roman" pitchFamily="18" charset="0"/>
              </a:rPr>
              <a:t>Otázka č. 23</a:t>
            </a:r>
            <a:r>
              <a:rPr lang="sk-SK" sz="1050" b="0" i="0" u="none" strike="noStrike" baseline="0">
                <a:latin typeface="Times New Roman" pitchFamily="18" charset="0"/>
                <a:cs typeface="Times New Roman" pitchFamily="18" charset="0"/>
              </a:rPr>
              <a:t>: </a:t>
            </a:r>
            <a:r>
              <a:rPr lang="en-US" sz="1050" b="0" i="0" u="none" strike="noStrike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050" b="0" i="0" u="none" strike="noStrike" baseline="0">
                <a:latin typeface="Times New Roman" pitchFamily="18" charset="0"/>
                <a:cs typeface="Times New Roman" pitchFamily="18" charset="0"/>
              </a:rPr>
              <a:t>      oblasť</a:t>
            </a:r>
            <a:r>
              <a:rPr lang="en-US" sz="1050" b="0" i="0" u="none" strike="noStrike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050" b="0" i="0" u="none" strike="noStrike" baseline="0">
                <a:latin typeface="Times New Roman" pitchFamily="18" charset="0"/>
                <a:cs typeface="Times New Roman" pitchFamily="18" charset="0"/>
              </a:rPr>
              <a:t> L Voľnočasové aktivity  </a:t>
            </a:r>
            <a:endParaRPr lang="sk-SK" sz="105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1.4826302605710407E-2"/>
          <c:y val="1.38890936505277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32874015748049"/>
          <c:y val="0.16731481481481481"/>
          <c:w val="0.86112970253718535"/>
          <c:h val="0.7068132108486439"/>
        </c:manualLayout>
      </c:layout>
      <c:barChart>
        <c:barDir val="bar"/>
        <c:grouping val="stacked"/>
        <c:ser>
          <c:idx val="0"/>
          <c:order val="0"/>
          <c:tx>
            <c:strRef>
              <c:f>'otázky 22-25'!$N$35</c:f>
              <c:strCache>
                <c:ptCount val="1"/>
                <c:pt idx="0">
                  <c:v>% 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cat>
            <c:strRef>
              <c:f>'otázky 22-25'!$M$36:$M$39</c:f>
              <c:strCache>
                <c:ptCount val="4"/>
                <c:pt idx="0">
                  <c:v>L-4</c:v>
                </c:pt>
                <c:pt idx="1">
                  <c:v>L-2  </c:v>
                </c:pt>
                <c:pt idx="2">
                  <c:v>L-3 </c:v>
                </c:pt>
                <c:pt idx="3">
                  <c:v>L-1</c:v>
                </c:pt>
              </c:strCache>
            </c:strRef>
          </c:cat>
          <c:val>
            <c:numRef>
              <c:f>'otázky 22-25'!$N$36:$N$39</c:f>
              <c:numCache>
                <c:formatCode>General</c:formatCode>
                <c:ptCount val="4"/>
                <c:pt idx="0">
                  <c:v>29.665071770334926</c:v>
                </c:pt>
                <c:pt idx="1">
                  <c:v>31.578947368421051</c:v>
                </c:pt>
                <c:pt idx="2">
                  <c:v>33.495145631067963</c:v>
                </c:pt>
                <c:pt idx="3">
                  <c:v>35.2112676056338</c:v>
                </c:pt>
              </c:numCache>
            </c:numRef>
          </c:val>
        </c:ser>
        <c:ser>
          <c:idx val="1"/>
          <c:order val="1"/>
          <c:tx>
            <c:strRef>
              <c:f>'otázky 22-25'!$O$35</c:f>
              <c:strCache>
                <c:ptCount val="1"/>
                <c:pt idx="0">
                  <c:v>%P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'otázky 22-25'!$M$36:$M$39</c:f>
              <c:strCache>
                <c:ptCount val="4"/>
                <c:pt idx="0">
                  <c:v>L-4</c:v>
                </c:pt>
                <c:pt idx="1">
                  <c:v>L-2  </c:v>
                </c:pt>
                <c:pt idx="2">
                  <c:v>L-3 </c:v>
                </c:pt>
                <c:pt idx="3">
                  <c:v>L-1</c:v>
                </c:pt>
              </c:strCache>
            </c:strRef>
          </c:cat>
          <c:val>
            <c:numRef>
              <c:f>'otázky 22-25'!$O$36:$O$39</c:f>
              <c:numCache>
                <c:formatCode>General</c:formatCode>
                <c:ptCount val="4"/>
                <c:pt idx="0">
                  <c:v>49.282296650717704</c:v>
                </c:pt>
                <c:pt idx="1">
                  <c:v>52.631578947368418</c:v>
                </c:pt>
                <c:pt idx="2">
                  <c:v>52.912621359223301</c:v>
                </c:pt>
                <c:pt idx="3">
                  <c:v>50.704225352112672</c:v>
                </c:pt>
              </c:numCache>
            </c:numRef>
          </c:val>
        </c:ser>
        <c:ser>
          <c:idx val="2"/>
          <c:order val="2"/>
          <c:tx>
            <c:strRef>
              <c:f>'otázky 22-25'!$P$35</c:f>
              <c:strCache>
                <c:ptCount val="1"/>
                <c:pt idx="0">
                  <c:v>% 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'otázky 22-25'!$M$36:$M$39</c:f>
              <c:strCache>
                <c:ptCount val="4"/>
                <c:pt idx="0">
                  <c:v>L-4</c:v>
                </c:pt>
                <c:pt idx="1">
                  <c:v>L-2  </c:v>
                </c:pt>
                <c:pt idx="2">
                  <c:v>L-3 </c:v>
                </c:pt>
                <c:pt idx="3">
                  <c:v>L-1</c:v>
                </c:pt>
              </c:strCache>
            </c:strRef>
          </c:cat>
          <c:val>
            <c:numRef>
              <c:f>'otázky 22-25'!$P$36:$P$39</c:f>
              <c:numCache>
                <c:formatCode>General</c:formatCode>
                <c:ptCount val="4"/>
                <c:pt idx="0">
                  <c:v>21.052631578947366</c:v>
                </c:pt>
                <c:pt idx="1">
                  <c:v>15.789473684210526</c:v>
                </c:pt>
                <c:pt idx="2">
                  <c:v>13.592233009708737</c:v>
                </c:pt>
                <c:pt idx="3">
                  <c:v>14.084507042253522</c:v>
                </c:pt>
              </c:numCache>
            </c:numRef>
          </c:val>
        </c:ser>
        <c:gapWidth val="55"/>
        <c:overlap val="100"/>
        <c:axId val="51234304"/>
        <c:axId val="51235840"/>
      </c:barChart>
      <c:catAx>
        <c:axId val="51234304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235840"/>
        <c:crosses val="autoZero"/>
        <c:auto val="1"/>
        <c:lblAlgn val="ctr"/>
        <c:lblOffset val="100"/>
      </c:catAx>
      <c:valAx>
        <c:axId val="51235840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234304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5918442999086211"/>
          <c:y val="2.1276639953124902E-2"/>
          <c:w val="0.22857165634133483"/>
          <c:h val="0.17021311962499922"/>
        </c:manualLayout>
      </c:layout>
      <c:txPr>
        <a:bodyPr/>
        <a:lstStyle/>
        <a:p>
          <a:pPr>
            <a:defRPr sz="1050" b="1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100" b="1" i="0" u="none" strike="noStrike" baseline="0">
                <a:latin typeface="Times New Roman" pitchFamily="18" charset="0"/>
                <a:cs typeface="Times New Roman" pitchFamily="18" charset="0"/>
              </a:rPr>
              <a:t>Otázka č. 24: </a:t>
            </a:r>
            <a:r>
              <a:rPr lang="sk-SK" sz="1100" b="0" i="0" u="none" strike="noStrike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en-US" sz="1100" b="0" i="0" u="none" strike="noStrike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100" b="0" i="0" u="none" strike="noStrike" baseline="0">
                <a:latin typeface="Times New Roman" pitchFamily="18" charset="0"/>
                <a:cs typeface="Times New Roman" pitchFamily="18" charset="0"/>
              </a:rPr>
              <a:t>      oblasť</a:t>
            </a:r>
            <a:r>
              <a:rPr lang="en-US" sz="1100" b="0" i="0" u="none" strike="noStrike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100" b="0" i="0" u="none" strike="noStrike" baseline="0">
                <a:latin typeface="Times New Roman" pitchFamily="18" charset="0"/>
                <a:cs typeface="Times New Roman" pitchFamily="18" charset="0"/>
              </a:rPr>
              <a:t> M  udržanie charakteru krajiny a pôdneho fondu </a:t>
            </a:r>
            <a:endParaRPr lang="sk-SK" sz="11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2.2242927438062984E-2"/>
          <c:y val="1.7718837776856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568649602959565"/>
          <c:y val="0.19736926641852737"/>
          <c:w val="0.8411780812999412"/>
          <c:h val="0.67544148952118255"/>
        </c:manualLayout>
      </c:layout>
      <c:barChart>
        <c:barDir val="bar"/>
        <c:grouping val="stacked"/>
        <c:ser>
          <c:idx val="0"/>
          <c:order val="0"/>
          <c:tx>
            <c:strRef>
              <c:f>'otázky 22-25'!$N$63</c:f>
              <c:strCache>
                <c:ptCount val="1"/>
                <c:pt idx="0">
                  <c:v>% 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cat>
            <c:strRef>
              <c:f>'otázky 22-25'!$M$64:$M$68</c:f>
              <c:strCache>
                <c:ptCount val="5"/>
                <c:pt idx="0">
                  <c:v>M-4</c:v>
                </c:pt>
                <c:pt idx="1">
                  <c:v>M-5</c:v>
                </c:pt>
                <c:pt idx="2">
                  <c:v>M-3 </c:v>
                </c:pt>
                <c:pt idx="3">
                  <c:v>M-2  </c:v>
                </c:pt>
                <c:pt idx="4">
                  <c:v>M-1</c:v>
                </c:pt>
              </c:strCache>
            </c:strRef>
          </c:cat>
          <c:val>
            <c:numRef>
              <c:f>'otázky 22-25'!$N$64:$N$68</c:f>
              <c:numCache>
                <c:formatCode>General</c:formatCode>
                <c:ptCount val="5"/>
                <c:pt idx="0">
                  <c:v>10.964912280701753</c:v>
                </c:pt>
                <c:pt idx="1">
                  <c:v>11.061946902654867</c:v>
                </c:pt>
                <c:pt idx="2">
                  <c:v>14.349775784753364</c:v>
                </c:pt>
                <c:pt idx="3">
                  <c:v>17.511520737327189</c:v>
                </c:pt>
                <c:pt idx="4">
                  <c:v>47.393364928909953</c:v>
                </c:pt>
              </c:numCache>
            </c:numRef>
          </c:val>
        </c:ser>
        <c:ser>
          <c:idx val="1"/>
          <c:order val="1"/>
          <c:tx>
            <c:strRef>
              <c:f>'otázky 22-25'!$O$63</c:f>
              <c:strCache>
                <c:ptCount val="1"/>
                <c:pt idx="0">
                  <c:v>%P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'otázky 22-25'!$M$64:$M$68</c:f>
              <c:strCache>
                <c:ptCount val="5"/>
                <c:pt idx="0">
                  <c:v>M-4</c:v>
                </c:pt>
                <c:pt idx="1">
                  <c:v>M-5</c:v>
                </c:pt>
                <c:pt idx="2">
                  <c:v>M-3 </c:v>
                </c:pt>
                <c:pt idx="3">
                  <c:v>M-2  </c:v>
                </c:pt>
                <c:pt idx="4">
                  <c:v>M-1</c:v>
                </c:pt>
              </c:strCache>
            </c:strRef>
          </c:cat>
          <c:val>
            <c:numRef>
              <c:f>'otázky 22-25'!$O$64:$O$68</c:f>
              <c:numCache>
                <c:formatCode>General</c:formatCode>
                <c:ptCount val="5"/>
                <c:pt idx="0">
                  <c:v>35.526315789473685</c:v>
                </c:pt>
                <c:pt idx="1">
                  <c:v>33.628318584070797</c:v>
                </c:pt>
                <c:pt idx="2">
                  <c:v>39.91031390134529</c:v>
                </c:pt>
                <c:pt idx="3">
                  <c:v>40.092165898617509</c:v>
                </c:pt>
                <c:pt idx="4">
                  <c:v>38.388625592417064</c:v>
                </c:pt>
              </c:numCache>
            </c:numRef>
          </c:val>
        </c:ser>
        <c:ser>
          <c:idx val="2"/>
          <c:order val="2"/>
          <c:tx>
            <c:strRef>
              <c:f>'otázky 22-25'!$P$63</c:f>
              <c:strCache>
                <c:ptCount val="1"/>
                <c:pt idx="0">
                  <c:v>% 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'otázky 22-25'!$M$64:$M$68</c:f>
              <c:strCache>
                <c:ptCount val="5"/>
                <c:pt idx="0">
                  <c:v>M-4</c:v>
                </c:pt>
                <c:pt idx="1">
                  <c:v>M-5</c:v>
                </c:pt>
                <c:pt idx="2">
                  <c:v>M-3 </c:v>
                </c:pt>
                <c:pt idx="3">
                  <c:v>M-2  </c:v>
                </c:pt>
                <c:pt idx="4">
                  <c:v>M-1</c:v>
                </c:pt>
              </c:strCache>
            </c:strRef>
          </c:cat>
          <c:val>
            <c:numRef>
              <c:f>'otázky 22-25'!$P$64:$P$68</c:f>
              <c:numCache>
                <c:formatCode>General</c:formatCode>
                <c:ptCount val="5"/>
                <c:pt idx="0">
                  <c:v>53.508771929824562</c:v>
                </c:pt>
                <c:pt idx="1">
                  <c:v>55.309734513274336</c:v>
                </c:pt>
                <c:pt idx="2">
                  <c:v>45.739910313901348</c:v>
                </c:pt>
                <c:pt idx="3">
                  <c:v>42.396313364055302</c:v>
                </c:pt>
                <c:pt idx="4">
                  <c:v>14.218009478672986</c:v>
                </c:pt>
              </c:numCache>
            </c:numRef>
          </c:val>
        </c:ser>
        <c:gapWidth val="55"/>
        <c:overlap val="100"/>
        <c:axId val="38703488"/>
        <c:axId val="38705024"/>
      </c:barChart>
      <c:catAx>
        <c:axId val="38703488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38705024"/>
        <c:crosses val="autoZero"/>
        <c:auto val="1"/>
        <c:lblAlgn val="ctr"/>
        <c:lblOffset val="100"/>
      </c:catAx>
      <c:valAx>
        <c:axId val="38705024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3870348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1568764492885439"/>
          <c:y val="2.6315902189136979E-2"/>
          <c:w val="0.27647111763005061"/>
          <c:h val="0.10964959245473742"/>
        </c:manualLayout>
      </c:layout>
      <c:txPr>
        <a:bodyPr/>
        <a:lstStyle/>
        <a:p>
          <a:pPr>
            <a:defRPr sz="1050" b="1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200">
                <a:latin typeface="Times New Roman" pitchFamily="18" charset="0"/>
                <a:cs typeface="Times New Roman" pitchFamily="18" charset="0"/>
              </a:rPr>
              <a:t>Štruktúra respondentov podľa vzdelania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23311546840958605"/>
          <c:y val="0.18316831683168316"/>
          <c:w val="0.53159041394335516"/>
          <c:h val="0.75247524752475248"/>
        </c:manualLayout>
      </c:layout>
      <c:pie3DChart>
        <c:varyColors val="1"/>
        <c:ser>
          <c:idx val="0"/>
          <c:order val="0"/>
          <c:tx>
            <c:strRef>
              <c:f>vstup.údaje!$D$31</c:f>
              <c:strCache>
                <c:ptCount val="1"/>
                <c:pt idx="0">
                  <c:v>%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explosion val="25"/>
          <c:dPt>
            <c:idx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spPr>
              <a:solidFill>
                <a:sysClr val="window" lastClr="FFFFFF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3.7992440487422847E-2"/>
                  <c:y val="-3.1692070601266616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0.14529337427592834"/>
                  <c:y val="-0.1243824224942179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0.13246873552570682"/>
                  <c:y val="7.5685906234197783E-2"/>
                </c:manualLayout>
              </c:layout>
              <c:dLblPos val="bestFit"/>
              <c:showCatName val="1"/>
              <c:showPercent val="1"/>
            </c:dLbl>
            <c:spPr>
              <a:solidFill>
                <a:schemeClr val="bg1"/>
              </a:solidFill>
              <a:ln cmpd="sng">
                <a:prstDash val="solid"/>
              </a:ln>
            </c:spPr>
            <c:txPr>
              <a:bodyPr/>
              <a:lstStyle/>
              <a:p>
                <a:pPr>
                  <a:defRPr sz="1100" b="1"/>
                </a:pPr>
                <a:endParaRPr lang="sk-SK"/>
              </a:p>
            </c:txPr>
            <c:showCatName val="1"/>
            <c:showPercent val="1"/>
            <c:showLeaderLines val="1"/>
          </c:dLbls>
          <c:cat>
            <c:strRef>
              <c:f>vstup.údaje!$E$30:$G$30</c:f>
              <c:strCache>
                <c:ptCount val="3"/>
                <c:pt idx="0">
                  <c:v>bez maturity</c:v>
                </c:pt>
                <c:pt idx="1">
                  <c:v>s maturitou</c:v>
                </c:pt>
                <c:pt idx="2">
                  <c:v>Bc+VŠ</c:v>
                </c:pt>
              </c:strCache>
            </c:strRef>
          </c:cat>
          <c:val>
            <c:numRef>
              <c:f>vstup.údaje!$E$31:$G$31</c:f>
              <c:numCache>
                <c:formatCode>0.00</c:formatCode>
                <c:ptCount val="3"/>
                <c:pt idx="0">
                  <c:v>37.209302325581397</c:v>
                </c:pt>
                <c:pt idx="1">
                  <c:v>40.697674418604649</c:v>
                </c:pt>
                <c:pt idx="2">
                  <c:v>22.093023255813954</c:v>
                </c:pt>
              </c:numCache>
            </c:numRef>
          </c:val>
        </c:ser>
        <c:ser>
          <c:idx val="1"/>
          <c:order val="1"/>
          <c:tx>
            <c:strRef>
              <c:f>vstup.údaje!$D$32</c:f>
              <c:strCache>
                <c:ptCount val="1"/>
                <c:pt idx="0">
                  <c:v>počet</c:v>
                </c:pt>
              </c:strCache>
            </c:strRef>
          </c:tx>
          <c:explosion val="25"/>
          <c:dPt>
            <c:idx val="0"/>
          </c:dPt>
          <c:dPt>
            <c:idx val="1"/>
          </c:dPt>
          <c:dPt>
            <c:idx val="2"/>
          </c:dPt>
          <c:cat>
            <c:strRef>
              <c:f>vstup.údaje!$E$30:$G$30</c:f>
              <c:strCache>
                <c:ptCount val="3"/>
                <c:pt idx="0">
                  <c:v>bez maturity</c:v>
                </c:pt>
                <c:pt idx="1">
                  <c:v>s maturitou</c:v>
                </c:pt>
                <c:pt idx="2">
                  <c:v>Bc+VŠ</c:v>
                </c:pt>
              </c:strCache>
            </c:strRef>
          </c:cat>
          <c:val>
            <c:numRef>
              <c:f>vstup.údaje!$E$32:$G$32</c:f>
              <c:numCache>
                <c:formatCode>General</c:formatCode>
                <c:ptCount val="3"/>
                <c:pt idx="0">
                  <c:v>96</c:v>
                </c:pt>
                <c:pt idx="1">
                  <c:v>105</c:v>
                </c:pt>
                <c:pt idx="2">
                  <c:v>57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100" b="1" i="0" u="none" strike="noStrike" baseline="0">
                <a:latin typeface="Times New Roman" pitchFamily="18" charset="0"/>
                <a:cs typeface="Times New Roman" pitchFamily="18" charset="0"/>
              </a:rPr>
              <a:t>Otázka č. 25: </a:t>
            </a:r>
            <a:r>
              <a:rPr lang="sk-SK" sz="1100" b="0" i="0" u="none" strike="noStrike" baseline="0">
                <a:latin typeface="Times New Roman" pitchFamily="18" charset="0"/>
                <a:cs typeface="Times New Roman" pitchFamily="18" charset="0"/>
              </a:rPr>
              <a:t> </a:t>
            </a:r>
            <a:r>
              <a:rPr lang="en-US" sz="1100" b="0" i="0" u="none" strike="noStrike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100" b="0" i="0" u="none" strike="noStrike" baseline="0">
                <a:latin typeface="Times New Roman" pitchFamily="18" charset="0"/>
                <a:cs typeface="Times New Roman" pitchFamily="18" charset="0"/>
              </a:rPr>
              <a:t>      oblasť</a:t>
            </a:r>
            <a:r>
              <a:rPr lang="en-US" sz="1100" b="0" i="0" u="none" strike="noStrike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100" b="0" i="0" u="none" strike="noStrike" baseline="0">
                <a:latin typeface="Times New Roman" pitchFamily="18" charset="0"/>
                <a:cs typeface="Times New Roman" pitchFamily="18" charset="0"/>
              </a:rPr>
              <a:t> N  Technická infraštruktúra  </a:t>
            </a:r>
            <a:endParaRPr lang="sk-SK" sz="110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2.5909687425435458E-2"/>
          <c:y val="0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4676071741032432E-2"/>
          <c:y val="0.15412037037037041"/>
          <c:w val="0.88584470691163608"/>
          <c:h val="0.72000765529309019"/>
        </c:manualLayout>
      </c:layout>
      <c:barChart>
        <c:barDir val="bar"/>
        <c:grouping val="stacked"/>
        <c:ser>
          <c:idx val="0"/>
          <c:order val="0"/>
          <c:tx>
            <c:strRef>
              <c:f>'otázky 22-25'!$N$109</c:f>
              <c:strCache>
                <c:ptCount val="1"/>
                <c:pt idx="0">
                  <c:v>% 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ysClr val="windowText" lastClr="000000"/>
              </a:solidFill>
            </a:ln>
          </c:spPr>
          <c:cat>
            <c:strRef>
              <c:f>'otázky 22-25'!$M$110:$M$120</c:f>
              <c:strCache>
                <c:ptCount val="11"/>
                <c:pt idx="0">
                  <c:v>K</c:v>
                </c:pt>
                <c:pt idx="1">
                  <c:v>L</c:v>
                </c:pt>
                <c:pt idx="2">
                  <c:v>H</c:v>
                </c:pt>
                <c:pt idx="3">
                  <c:v>G</c:v>
                </c:pt>
                <c:pt idx="4">
                  <c:v>I</c:v>
                </c:pt>
                <c:pt idx="5">
                  <c:v>F</c:v>
                </c:pt>
                <c:pt idx="6">
                  <c:v>J</c:v>
                </c:pt>
                <c:pt idx="7">
                  <c:v>B</c:v>
                </c:pt>
                <c:pt idx="8">
                  <c:v>C</c:v>
                </c:pt>
                <c:pt idx="9">
                  <c:v>A</c:v>
                </c:pt>
                <c:pt idx="10">
                  <c:v>D</c:v>
                </c:pt>
              </c:strCache>
            </c:strRef>
          </c:cat>
          <c:val>
            <c:numRef>
              <c:f>'otázky 22-25'!$N$110:$N$120</c:f>
              <c:numCache>
                <c:formatCode>0.0</c:formatCode>
                <c:ptCount val="11"/>
                <c:pt idx="0">
                  <c:v>31.03448275862069</c:v>
                </c:pt>
                <c:pt idx="1">
                  <c:v>34.615384615384613</c:v>
                </c:pt>
                <c:pt idx="2">
                  <c:v>35.064935064935064</c:v>
                </c:pt>
                <c:pt idx="3">
                  <c:v>40.772532188841204</c:v>
                </c:pt>
                <c:pt idx="4">
                  <c:v>41.284403669724774</c:v>
                </c:pt>
                <c:pt idx="5">
                  <c:v>43.04347826086957</c:v>
                </c:pt>
                <c:pt idx="6">
                  <c:v>46.788990825688074</c:v>
                </c:pt>
                <c:pt idx="7">
                  <c:v>60.444444444444443</c:v>
                </c:pt>
                <c:pt idx="8">
                  <c:v>63.436123348017624</c:v>
                </c:pt>
                <c:pt idx="9">
                  <c:v>66.071428571428598</c:v>
                </c:pt>
                <c:pt idx="10">
                  <c:v>75.555555555555557</c:v>
                </c:pt>
              </c:numCache>
            </c:numRef>
          </c:val>
        </c:ser>
        <c:ser>
          <c:idx val="1"/>
          <c:order val="1"/>
          <c:tx>
            <c:strRef>
              <c:f>'otázky 22-25'!$O$109</c:f>
              <c:strCache>
                <c:ptCount val="1"/>
                <c:pt idx="0">
                  <c:v>%P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'otázky 22-25'!$M$110:$M$120</c:f>
              <c:strCache>
                <c:ptCount val="11"/>
                <c:pt idx="0">
                  <c:v>K</c:v>
                </c:pt>
                <c:pt idx="1">
                  <c:v>L</c:v>
                </c:pt>
                <c:pt idx="2">
                  <c:v>H</c:v>
                </c:pt>
                <c:pt idx="3">
                  <c:v>G</c:v>
                </c:pt>
                <c:pt idx="4">
                  <c:v>I</c:v>
                </c:pt>
                <c:pt idx="5">
                  <c:v>F</c:v>
                </c:pt>
                <c:pt idx="6">
                  <c:v>J</c:v>
                </c:pt>
                <c:pt idx="7">
                  <c:v>B</c:v>
                </c:pt>
                <c:pt idx="8">
                  <c:v>C</c:v>
                </c:pt>
                <c:pt idx="9">
                  <c:v>A</c:v>
                </c:pt>
                <c:pt idx="10">
                  <c:v>D</c:v>
                </c:pt>
              </c:strCache>
            </c:strRef>
          </c:cat>
          <c:val>
            <c:numRef>
              <c:f>'otázky 22-25'!$O$110:$O$120</c:f>
              <c:numCache>
                <c:formatCode>0.0</c:formatCode>
                <c:ptCount val="11"/>
                <c:pt idx="0">
                  <c:v>45.812807881773395</c:v>
                </c:pt>
                <c:pt idx="1">
                  <c:v>29.326923076923077</c:v>
                </c:pt>
                <c:pt idx="2">
                  <c:v>51.515151515151516</c:v>
                </c:pt>
                <c:pt idx="3">
                  <c:v>41.201716738197426</c:v>
                </c:pt>
                <c:pt idx="4">
                  <c:v>46.330275229357795</c:v>
                </c:pt>
                <c:pt idx="5">
                  <c:v>31.739130434782609</c:v>
                </c:pt>
                <c:pt idx="6">
                  <c:v>38.990825688073393</c:v>
                </c:pt>
                <c:pt idx="7">
                  <c:v>34.222222222222221</c:v>
                </c:pt>
                <c:pt idx="8">
                  <c:v>28.634361233480178</c:v>
                </c:pt>
                <c:pt idx="9">
                  <c:v>25.892857142857146</c:v>
                </c:pt>
                <c:pt idx="10">
                  <c:v>20</c:v>
                </c:pt>
              </c:numCache>
            </c:numRef>
          </c:val>
        </c:ser>
        <c:ser>
          <c:idx val="2"/>
          <c:order val="2"/>
          <c:tx>
            <c:strRef>
              <c:f>'otázky 22-25'!$P$109</c:f>
              <c:strCache>
                <c:ptCount val="1"/>
                <c:pt idx="0">
                  <c:v>% N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'otázky 22-25'!$M$110:$M$120</c:f>
              <c:strCache>
                <c:ptCount val="11"/>
                <c:pt idx="0">
                  <c:v>K</c:v>
                </c:pt>
                <c:pt idx="1">
                  <c:v>L</c:v>
                </c:pt>
                <c:pt idx="2">
                  <c:v>H</c:v>
                </c:pt>
                <c:pt idx="3">
                  <c:v>G</c:v>
                </c:pt>
                <c:pt idx="4">
                  <c:v>I</c:v>
                </c:pt>
                <c:pt idx="5">
                  <c:v>F</c:v>
                </c:pt>
                <c:pt idx="6">
                  <c:v>J</c:v>
                </c:pt>
                <c:pt idx="7">
                  <c:v>B</c:v>
                </c:pt>
                <c:pt idx="8">
                  <c:v>C</c:v>
                </c:pt>
                <c:pt idx="9">
                  <c:v>A</c:v>
                </c:pt>
                <c:pt idx="10">
                  <c:v>D</c:v>
                </c:pt>
              </c:strCache>
            </c:strRef>
          </c:cat>
          <c:val>
            <c:numRef>
              <c:f>'otázky 22-25'!$P$110:$P$120</c:f>
              <c:numCache>
                <c:formatCode>0.0</c:formatCode>
                <c:ptCount val="11"/>
                <c:pt idx="0">
                  <c:v>23.152709359605911</c:v>
                </c:pt>
                <c:pt idx="1">
                  <c:v>36.057692307692307</c:v>
                </c:pt>
                <c:pt idx="2">
                  <c:v>13.419913419913421</c:v>
                </c:pt>
                <c:pt idx="3">
                  <c:v>18.025751072961373</c:v>
                </c:pt>
                <c:pt idx="4">
                  <c:v>12.385321100917432</c:v>
                </c:pt>
                <c:pt idx="5">
                  <c:v>25.217391304347824</c:v>
                </c:pt>
                <c:pt idx="6">
                  <c:v>14.220183486238533</c:v>
                </c:pt>
                <c:pt idx="7">
                  <c:v>5.3333333333333339</c:v>
                </c:pt>
                <c:pt idx="8">
                  <c:v>7.929515418502203</c:v>
                </c:pt>
                <c:pt idx="9">
                  <c:v>8.0357142857142865</c:v>
                </c:pt>
                <c:pt idx="10">
                  <c:v>4.4444444444444446</c:v>
                </c:pt>
              </c:numCache>
            </c:numRef>
          </c:val>
        </c:ser>
        <c:gapWidth val="55"/>
        <c:overlap val="100"/>
        <c:axId val="38726656"/>
        <c:axId val="38728448"/>
      </c:barChart>
      <c:catAx>
        <c:axId val="38726656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38728448"/>
        <c:crosses val="autoZero"/>
        <c:auto val="1"/>
        <c:lblAlgn val="ctr"/>
        <c:lblOffset val="100"/>
      </c:catAx>
      <c:valAx>
        <c:axId val="38728448"/>
        <c:scaling>
          <c:orientation val="minMax"/>
          <c:max val="100"/>
        </c:scaling>
        <c:axPos val="b"/>
        <c:majorGridlines/>
        <c:numFmt formatCode="0.0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3872665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0325342839619143"/>
          <c:y val="5.9760956175298807E-2"/>
          <c:w val="0.27642331289561278"/>
          <c:h val="0.13147410358565736"/>
        </c:manualLayout>
      </c:layout>
      <c:txPr>
        <a:bodyPr/>
        <a:lstStyle/>
        <a:p>
          <a:pPr>
            <a:defRPr sz="1050" b="1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200">
                <a:latin typeface="Times New Roman" pitchFamily="18" charset="0"/>
                <a:cs typeface="Times New Roman" pitchFamily="18" charset="0"/>
              </a:rPr>
              <a:t>Otázka</a:t>
            </a:r>
            <a:r>
              <a:rPr lang="sk-SK" sz="1200" baseline="0">
                <a:latin typeface="Times New Roman" pitchFamily="18" charset="0"/>
                <a:cs typeface="Times New Roman" pitchFamily="18" charset="0"/>
              </a:rPr>
              <a:t> č. 26: </a:t>
            </a:r>
            <a:r>
              <a:rPr lang="sk-SK" sz="1200" b="0" baseline="0">
                <a:latin typeface="Times New Roman" pitchFamily="18" charset="0"/>
                <a:cs typeface="Times New Roman" pitchFamily="18" charset="0"/>
              </a:rPr>
              <a:t>Podiel odpovedí respondentov v % (os y),  do ktorých oblastí by mali byť zamerané projekty do r. 2020 , resp. do r. 2023</a:t>
            </a:r>
            <a:endParaRPr lang="en-US" sz="1200" b="0">
              <a:latin typeface="Times New Roman" pitchFamily="18" charset="0"/>
              <a:cs typeface="Times New Roman" pitchFamily="18" charset="0"/>
            </a:endParaRP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4488407699037621E-2"/>
          <c:y val="0.22084499854184894"/>
          <c:w val="0.8803836395450565"/>
          <c:h val="0.62878062117235345"/>
        </c:manualLayout>
      </c:layout>
      <c:barChart>
        <c:barDir val="col"/>
        <c:grouping val="clustered"/>
        <c:ser>
          <c:idx val="0"/>
          <c:order val="0"/>
          <c:tx>
            <c:strRef>
              <c:f>'ot. 26 a 27 '!$M$8</c:f>
              <c:strCache>
                <c:ptCount val="1"/>
                <c:pt idx="0">
                  <c:v>% odpovedí</c:v>
                </c:pt>
              </c:strCache>
            </c:strRef>
          </c:tx>
          <c:spPr>
            <a:solidFill>
              <a:srgbClr val="FFC000"/>
            </a:solidFill>
            <a:ln w="19050">
              <a:solidFill>
                <a:sysClr val="windowText" lastClr="000000"/>
              </a:solidFill>
            </a:ln>
          </c:spPr>
          <c:cat>
            <c:strRef>
              <c:f>'ot. 26 a 27 '!$N$7:$AA$7</c:f>
              <c:strCache>
                <c:ptCount val="14"/>
                <c:pt idx="0">
                  <c:v>J</c:v>
                </c:pt>
                <c:pt idx="1">
                  <c:v>A</c:v>
                </c:pt>
                <c:pt idx="2">
                  <c:v>C</c:v>
                </c:pt>
                <c:pt idx="3">
                  <c:v>F</c:v>
                </c:pt>
                <c:pt idx="4">
                  <c:v>D</c:v>
                </c:pt>
                <c:pt idx="5">
                  <c:v>N</c:v>
                </c:pt>
                <c:pt idx="6">
                  <c:v>B</c:v>
                </c:pt>
                <c:pt idx="7">
                  <c:v>H</c:v>
                </c:pt>
                <c:pt idx="8">
                  <c:v>L</c:v>
                </c:pt>
                <c:pt idx="9">
                  <c:v>I</c:v>
                </c:pt>
                <c:pt idx="10">
                  <c:v>M</c:v>
                </c:pt>
                <c:pt idx="11">
                  <c:v>G</c:v>
                </c:pt>
                <c:pt idx="12">
                  <c:v>E</c:v>
                </c:pt>
                <c:pt idx="13">
                  <c:v>K</c:v>
                </c:pt>
              </c:strCache>
            </c:strRef>
          </c:cat>
          <c:val>
            <c:numRef>
              <c:f>'ot. 26 a 27 '!$N$8:$AA$8</c:f>
              <c:numCache>
                <c:formatCode>General</c:formatCode>
                <c:ptCount val="14"/>
                <c:pt idx="0">
                  <c:v>18.600000000000001</c:v>
                </c:pt>
                <c:pt idx="1">
                  <c:v>15.8</c:v>
                </c:pt>
                <c:pt idx="2">
                  <c:v>13.4</c:v>
                </c:pt>
                <c:pt idx="3">
                  <c:v>11.3</c:v>
                </c:pt>
                <c:pt idx="4">
                  <c:v>9.3000000000000007</c:v>
                </c:pt>
                <c:pt idx="5">
                  <c:v>7.9</c:v>
                </c:pt>
                <c:pt idx="6">
                  <c:v>5.2</c:v>
                </c:pt>
                <c:pt idx="7">
                  <c:v>3.8</c:v>
                </c:pt>
                <c:pt idx="8">
                  <c:v>2.7</c:v>
                </c:pt>
                <c:pt idx="9">
                  <c:v>1.7</c:v>
                </c:pt>
                <c:pt idx="10">
                  <c:v>1.4</c:v>
                </c:pt>
                <c:pt idx="11">
                  <c:v>1.4</c:v>
                </c:pt>
                <c:pt idx="12">
                  <c:v>0.3</c:v>
                </c:pt>
                <c:pt idx="13">
                  <c:v>0</c:v>
                </c:pt>
              </c:numCache>
            </c:numRef>
          </c:val>
        </c:ser>
        <c:axId val="38843520"/>
        <c:axId val="51128192"/>
      </c:barChart>
      <c:catAx>
        <c:axId val="38843520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1128192"/>
        <c:crosses val="autoZero"/>
        <c:auto val="1"/>
        <c:lblAlgn val="ctr"/>
        <c:lblOffset val="100"/>
      </c:catAx>
      <c:valAx>
        <c:axId val="5112819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38843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39584864391951002"/>
          <c:y val="0.25119677748614755"/>
          <c:w val="0.61708770778652666"/>
          <c:h val="0.3398869932925051"/>
        </c:manualLayout>
      </c:layout>
      <c:txPr>
        <a:bodyPr/>
        <a:lstStyle/>
        <a:p>
          <a:pPr>
            <a:defRPr sz="1200" b="1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200" b="1" i="0" baseline="0">
                <a:latin typeface="Times New Roman" pitchFamily="18" charset="0"/>
                <a:cs typeface="Times New Roman" pitchFamily="18" charset="0"/>
              </a:rPr>
              <a:t>Otázka č. 27: </a:t>
            </a:r>
            <a:r>
              <a:rPr lang="sk-SK" sz="1200" b="0" i="0" baseline="0">
                <a:latin typeface="Times New Roman" pitchFamily="18" charset="0"/>
                <a:cs typeface="Times New Roman" pitchFamily="18" charset="0"/>
              </a:rPr>
              <a:t>Podiel odpovedí respondentov v % (os y),  ktorý by respondent potrebovali riešiť čo najskôr </a:t>
            </a:r>
            <a:endParaRPr lang="en-US" sz="1200" b="0" i="0" baseline="0">
              <a:latin typeface="Times New Roman" pitchFamily="18" charset="0"/>
              <a:cs typeface="Times New Roman" pitchFamily="18" charset="0"/>
            </a:endParaRP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0599518810148809E-2"/>
          <c:y val="0.18380796150481191"/>
          <c:w val="0.90302690288713916"/>
          <c:h val="0.68655475357247064"/>
        </c:manualLayout>
      </c:layout>
      <c:barChart>
        <c:barDir val="col"/>
        <c:grouping val="clustered"/>
        <c:ser>
          <c:idx val="0"/>
          <c:order val="0"/>
          <c:tx>
            <c:strRef>
              <c:f>'ot. 26 a 27 '!$M$35</c:f>
              <c:strCache>
                <c:ptCount val="1"/>
                <c:pt idx="0">
                  <c:v>% odpovedí</c:v>
                </c:pt>
              </c:strCache>
            </c:strRef>
          </c:tx>
          <c:spPr>
            <a:solidFill>
              <a:srgbClr val="FFC000"/>
            </a:solidFill>
            <a:ln w="19050">
              <a:solidFill>
                <a:sysClr val="windowText" lastClr="000000"/>
              </a:solidFill>
            </a:ln>
          </c:spPr>
          <c:cat>
            <c:strRef>
              <c:f>'ot. 26 a 27 '!$N$34:$AA$34</c:f>
              <c:strCache>
                <c:ptCount val="14"/>
                <c:pt idx="0">
                  <c:v>A</c:v>
                </c:pt>
                <c:pt idx="1">
                  <c:v>C</c:v>
                </c:pt>
                <c:pt idx="2">
                  <c:v>N</c:v>
                </c:pt>
                <c:pt idx="3">
                  <c:v>F</c:v>
                </c:pt>
                <c:pt idx="4">
                  <c:v>D</c:v>
                </c:pt>
                <c:pt idx="5">
                  <c:v>M</c:v>
                </c:pt>
                <c:pt idx="6">
                  <c:v>B</c:v>
                </c:pt>
                <c:pt idx="7">
                  <c:v>G</c:v>
                </c:pt>
                <c:pt idx="8">
                  <c:v>J</c:v>
                </c:pt>
                <c:pt idx="9">
                  <c:v>H</c:v>
                </c:pt>
                <c:pt idx="10">
                  <c:v>I</c:v>
                </c:pt>
                <c:pt idx="11">
                  <c:v>L</c:v>
                </c:pt>
                <c:pt idx="12">
                  <c:v>E</c:v>
                </c:pt>
                <c:pt idx="13">
                  <c:v>K</c:v>
                </c:pt>
              </c:strCache>
            </c:strRef>
          </c:cat>
          <c:val>
            <c:numRef>
              <c:f>'ot. 26 a 27 '!$N$35:$AA$35</c:f>
              <c:numCache>
                <c:formatCode>General</c:formatCode>
                <c:ptCount val="14"/>
                <c:pt idx="0">
                  <c:v>21.5</c:v>
                </c:pt>
                <c:pt idx="1">
                  <c:v>9.1999999999999993</c:v>
                </c:pt>
                <c:pt idx="2">
                  <c:v>7.8</c:v>
                </c:pt>
                <c:pt idx="3">
                  <c:v>6.5</c:v>
                </c:pt>
                <c:pt idx="4" formatCode="0.0">
                  <c:v>6</c:v>
                </c:pt>
                <c:pt idx="5">
                  <c:v>5.5</c:v>
                </c:pt>
                <c:pt idx="6">
                  <c:v>5.0999999999999996</c:v>
                </c:pt>
                <c:pt idx="7">
                  <c:v>3.2</c:v>
                </c:pt>
                <c:pt idx="8">
                  <c:v>3.2</c:v>
                </c:pt>
                <c:pt idx="9">
                  <c:v>2.8</c:v>
                </c:pt>
                <c:pt idx="10">
                  <c:v>2.2999999999999998</c:v>
                </c:pt>
                <c:pt idx="11">
                  <c:v>1.4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axId val="38811136"/>
        <c:axId val="38812672"/>
      </c:barChart>
      <c:catAx>
        <c:axId val="3881113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38812672"/>
        <c:crosses val="autoZero"/>
        <c:auto val="1"/>
        <c:lblAlgn val="ctr"/>
        <c:lblOffset val="100"/>
      </c:catAx>
      <c:valAx>
        <c:axId val="3881267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38811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46807086614173227"/>
          <c:y val="0.32064127119245228"/>
          <c:w val="0.64722222222222225"/>
          <c:h val="0.41373220239361969"/>
        </c:manualLayout>
      </c:layout>
    </c:legend>
    <c:plotVisOnly val="1"/>
    <c:dispBlanksAs val="gap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200">
                <a:latin typeface="Times New Roman" pitchFamily="18" charset="0"/>
                <a:cs typeface="Times New Roman" pitchFamily="18" charset="0"/>
              </a:rPr>
              <a:t>Zastúpenie respondentov (%) podľa mestských častí</a:t>
            </a:r>
            <a:endParaRPr lang="en-US" sz="1200">
              <a:latin typeface="Times New Roman" pitchFamily="18" charset="0"/>
              <a:cs typeface="Times New Roman" pitchFamily="18" charset="0"/>
            </a:endParaRPr>
          </a:p>
        </c:rich>
      </c:tx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22924901185770752"/>
          <c:y val="0.17351675547925352"/>
          <c:w val="0.53359683794466406"/>
          <c:h val="0.77169293884194334"/>
        </c:manualLayout>
      </c:layout>
      <c:pie3DChart>
        <c:varyColors val="1"/>
        <c:ser>
          <c:idx val="0"/>
          <c:order val="0"/>
          <c:tx>
            <c:strRef>
              <c:f>vstup.údaje!$A$48</c:f>
              <c:strCache>
                <c:ptCount val="1"/>
                <c:pt idx="0">
                  <c:v>%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explosion val="25"/>
          <c:dPt>
            <c:idx val="0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>
                <a:solidFill>
                  <a:schemeClr val="tx1"/>
                </a:solidFill>
              </a:ln>
            </c:spPr>
          </c:dPt>
          <c:dPt>
            <c:idx val="1"/>
          </c:dPt>
          <c:dPt>
            <c:idx val="2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3"/>
          </c:dPt>
          <c:dPt>
            <c:idx val="4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Pt>
            <c:idx val="5"/>
          </c:dPt>
          <c:dLbls>
            <c:dLbl>
              <c:idx val="0"/>
              <c:layout>
                <c:manualLayout>
                  <c:x val="0.18921162548906595"/>
                  <c:y val="2.3423590131037123E-2"/>
                </c:manualLayout>
              </c:layout>
              <c:dLblPos val="bestFit"/>
              <c:showVal val="1"/>
              <c:showCatName val="1"/>
            </c:dLbl>
            <c:dLbl>
              <c:idx val="2"/>
              <c:layout>
                <c:manualLayout>
                  <c:x val="-9.5337870901730567E-3"/>
                  <c:y val="5.0070089553412564E-2"/>
                </c:manualLayout>
              </c:layout>
              <c:dLblPos val="bestFit"/>
              <c:showVal val="1"/>
              <c:showCatName val="1"/>
            </c:dLbl>
            <c:dLbl>
              <c:idx val="3"/>
              <c:layout>
                <c:manualLayout>
                  <c:x val="0.12057542595311305"/>
                  <c:y val="3.0238579728095811E-2"/>
                </c:manualLayout>
              </c:layout>
              <c:dLblPos val="bestFit"/>
              <c:showVal val="1"/>
              <c:showCatName val="1"/>
            </c:dLbl>
            <c:dLbl>
              <c:idx val="4"/>
              <c:layout>
                <c:manualLayout>
                  <c:x val="5.5051381289203876E-5"/>
                  <c:y val="0.28220747687437947"/>
                </c:manualLayout>
              </c:layout>
              <c:dLblPos val="bestFit"/>
              <c:showVal val="1"/>
              <c:showCatName val="1"/>
            </c:dLbl>
            <c:dLbl>
              <c:idx val="5"/>
              <c:layout>
                <c:manualLayout>
                  <c:x val="-0.23636607712882121"/>
                  <c:y val="9.7189130832886689E-2"/>
                </c:manualLayout>
              </c:layout>
              <c:dLblPos val="bestFit"/>
              <c:showVal val="1"/>
              <c:showCat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>
                    <a:latin typeface="Times New Roman" pitchFamily="18" charset="0"/>
                    <a:cs typeface="Times New Roman" pitchFamily="18" charset="0"/>
                  </a:defRPr>
                </a:pPr>
                <a:endParaRPr lang="sk-SK"/>
              </a:p>
            </c:txPr>
            <c:showVal val="1"/>
            <c:showCatName val="1"/>
            <c:showLeaderLines val="1"/>
          </c:dLbls>
          <c:cat>
            <c:strRef>
              <c:f>vstup.údaje!$B$47:$G$47</c:f>
              <c:strCache>
                <c:ptCount val="6"/>
                <c:pt idx="0">
                  <c:v>Hlinené</c:v>
                </c:pt>
                <c:pt idx="1">
                  <c:v>Predmier</c:v>
                </c:pt>
                <c:pt idx="2">
                  <c:v>Závodie</c:v>
                </c:pt>
                <c:pt idx="3">
                  <c:v>V.koniec</c:v>
                </c:pt>
                <c:pt idx="4">
                  <c:v>Stred</c:v>
                </c:pt>
                <c:pt idx="5">
                  <c:v>Turkov</c:v>
                </c:pt>
              </c:strCache>
            </c:strRef>
          </c:cat>
          <c:val>
            <c:numRef>
              <c:f>vstup.údaje!$B$48:$G$48</c:f>
              <c:numCache>
                <c:formatCode>0.00</c:formatCode>
                <c:ptCount val="6"/>
                <c:pt idx="0">
                  <c:v>11.627906976744185</c:v>
                </c:pt>
                <c:pt idx="1">
                  <c:v>16.666666666666664</c:v>
                </c:pt>
                <c:pt idx="2">
                  <c:v>10.465116279069768</c:v>
                </c:pt>
                <c:pt idx="3">
                  <c:v>15.891472868217054</c:v>
                </c:pt>
                <c:pt idx="4">
                  <c:v>41.472868217054263</c:v>
                </c:pt>
                <c:pt idx="5">
                  <c:v>3.8759689922480618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en-US" sz="1100">
                <a:latin typeface="Times New Roman" pitchFamily="18" charset="0"/>
                <a:cs typeface="Times New Roman" pitchFamily="18" charset="0"/>
              </a:rPr>
              <a:t>Otázky č. 1 až 4 spolu: "celková miera" spokoj</a:t>
            </a:r>
            <a:r>
              <a:rPr lang="sk-SK" sz="1100">
                <a:latin typeface="Times New Roman" pitchFamily="18" charset="0"/>
                <a:cs typeface="Times New Roman" pitchFamily="18" charset="0"/>
              </a:rPr>
              <a:t>n</a:t>
            </a:r>
            <a:r>
              <a:rPr lang="en-US" sz="1100">
                <a:latin typeface="Times New Roman" pitchFamily="18" charset="0"/>
                <a:cs typeface="Times New Roman" pitchFamily="18" charset="0"/>
              </a:rPr>
              <a:t>osti</a:t>
            </a:r>
            <a:r>
              <a:rPr lang="sk-SK" sz="1100">
                <a:latin typeface="Times New Roman" pitchFamily="18" charset="0"/>
                <a:cs typeface="Times New Roman" pitchFamily="18" charset="0"/>
              </a:rPr>
              <a:t> vyjadrená v (%) </a:t>
            </a:r>
            <a:r>
              <a:rPr lang="en-US" sz="1100">
                <a:latin typeface="Times New Roman" pitchFamily="18" charset="0"/>
                <a:cs typeface="Times New Roman" pitchFamily="18" charset="0"/>
              </a:rPr>
              <a:t>: respondenti spolu</a:t>
            </a:r>
          </a:p>
        </c:rich>
      </c:tx>
      <c:layout>
        <c:manualLayout>
          <c:xMode val="edge"/>
          <c:yMode val="edge"/>
          <c:x val="0.15380624719207397"/>
          <c:y val="2.9111947963026359E-2"/>
        </c:manualLayout>
      </c:layout>
      <c:spPr>
        <a:noFill/>
        <a:ln w="25400">
          <a:noFill/>
        </a:ln>
      </c:sp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19594594594594594"/>
          <c:y val="0.16086956521739129"/>
          <c:w val="0.69369369369369371"/>
          <c:h val="0.83478260869565213"/>
        </c:manualLayout>
      </c:layout>
      <c:pie3DChart>
        <c:varyColors val="1"/>
        <c:ser>
          <c:idx val="0"/>
          <c:order val="0"/>
          <c:tx>
            <c:strRef>
              <c:f>'ot 3-9'!$J$108</c:f>
              <c:strCache>
                <c:ptCount val="1"/>
                <c:pt idx="0">
                  <c:v>%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explosion val="25"/>
          <c:dPt>
            <c:idx val="0"/>
            <c:explosion val="9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explosion val="12"/>
            <c:spPr>
              <a:blipFill>
                <a:blip xmlns:r="http://schemas.openxmlformats.org/officeDocument/2006/relationships" r:embed="rId1"/>
                <a:tile tx="0" ty="0" sx="100000" sy="100000" flip="none" algn="tl"/>
              </a:blipFill>
              <a:ln>
                <a:solidFill>
                  <a:schemeClr val="tx1"/>
                </a:solidFill>
              </a:ln>
            </c:spPr>
          </c:dPt>
          <c:dPt>
            <c:idx val="2"/>
            <c:explosion val="22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3.7531389657374327E-2"/>
                  <c:y val="0.39736478355053145"/>
                </c:manualLayout>
              </c:layout>
              <c:dLblPos val="bestFit"/>
              <c:showPercent val="1"/>
            </c:dLbl>
            <c:dLbl>
              <c:idx val="1"/>
              <c:layout>
                <c:manualLayout>
                  <c:x val="-4.3188148778699628E-2"/>
                  <c:y val="-1.1374342399339821E-3"/>
                </c:manualLayout>
              </c:layout>
              <c:dLblPos val="bestFit"/>
              <c:showPercent val="1"/>
            </c:dLbl>
            <c:dLbl>
              <c:idx val="2"/>
              <c:layout>
                <c:manualLayout>
                  <c:x val="-0.19163368092501937"/>
                  <c:y val="0.16082247361001267"/>
                </c:manualLayout>
              </c:layout>
              <c:dLblPos val="bestFit"/>
              <c:showPercent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>
                    <a:latin typeface="Times New Roman" pitchFamily="18" charset="0"/>
                    <a:cs typeface="Times New Roman" pitchFamily="18" charset="0"/>
                  </a:defRPr>
                </a:pPr>
                <a:endParaRPr lang="sk-SK"/>
              </a:p>
            </c:txPr>
            <c:showPercent val="1"/>
            <c:showLeaderLines val="1"/>
          </c:dLbls>
          <c:cat>
            <c:strRef>
              <c:f>'ot 3-9'!$K$107:$M$107</c:f>
              <c:strCache>
                <c:ptCount val="3"/>
                <c:pt idx="0">
                  <c:v>A/spokojní</c:v>
                </c:pt>
                <c:pt idx="1">
                  <c:v>B/priemer</c:v>
                </c:pt>
                <c:pt idx="2">
                  <c:v>C/nespokojní</c:v>
                </c:pt>
              </c:strCache>
            </c:strRef>
          </c:cat>
          <c:val>
            <c:numRef>
              <c:f>'ot 3-9'!$K$108:$M$108</c:f>
              <c:numCache>
                <c:formatCode>0</c:formatCode>
                <c:ptCount val="3"/>
                <c:pt idx="0">
                  <c:v>38.852459016393439</c:v>
                </c:pt>
                <c:pt idx="1">
                  <c:v>38.852459016393439</c:v>
                </c:pt>
                <c:pt idx="2">
                  <c:v>22.295081967213115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"/>
          <c:y val="0.47683030925482139"/>
          <c:w val="0.22705563831548084"/>
          <c:h val="0.82180120963140479"/>
        </c:manualLayout>
      </c:layout>
      <c:txPr>
        <a:bodyPr/>
        <a:lstStyle/>
        <a:p>
          <a:pPr>
            <a:defRPr sz="1050" b="1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zero"/>
  </c:chart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en-US" sz="1200" b="1" i="0" baseline="0">
                <a:latin typeface="Times New Roman" pitchFamily="18" charset="0"/>
                <a:cs typeface="Times New Roman" pitchFamily="18" charset="0"/>
              </a:rPr>
              <a:t>Otázky č. 3 až 6 : </a:t>
            </a:r>
            <a:r>
              <a:rPr lang="en-US" sz="1200" b="0" i="0" baseline="0">
                <a:latin typeface="Times New Roman" pitchFamily="18" charset="0"/>
                <a:cs typeface="Times New Roman" pitchFamily="18" charset="0"/>
              </a:rPr>
              <a:t>Vyjadrenie %-uálneho podielu miery spokojnosti respondentov</a:t>
            </a:r>
            <a:r>
              <a:rPr lang="sk-SK" sz="1200" b="0" i="0" baseline="0">
                <a:latin typeface="Times New Roman" pitchFamily="18" charset="0"/>
                <a:cs typeface="Times New Roman" pitchFamily="18" charset="0"/>
              </a:rPr>
              <a:t>   (na zvislej osi  y)</a:t>
            </a:r>
            <a:endParaRPr lang="en-US" sz="1200" b="0" i="0" baseline="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22212345078486812"/>
          <c:y val="3.883495145631067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6961351706036745"/>
          <c:y val="0.23079222720478318"/>
          <c:w val="0.75836500167208865"/>
          <c:h val="0.60489768875978034"/>
        </c:manualLayout>
      </c:layout>
      <c:barChart>
        <c:barDir val="bar"/>
        <c:grouping val="percentStacked"/>
        <c:ser>
          <c:idx val="0"/>
          <c:order val="0"/>
          <c:tx>
            <c:strRef>
              <c:f>'ot 3-9'!$C$36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 w="19050">
              <a:solidFill>
                <a:schemeClr val="tx1"/>
              </a:solidFill>
            </a:ln>
          </c:spPr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'ot 3-9'!$D$35:$G$35</c:f>
              <c:strCache>
                <c:ptCount val="4"/>
                <c:pt idx="0">
                  <c:v>otázka č.3</c:v>
                </c:pt>
                <c:pt idx="1">
                  <c:v>otázka č.4</c:v>
                </c:pt>
                <c:pt idx="2">
                  <c:v>otázka č.5</c:v>
                </c:pt>
                <c:pt idx="3">
                  <c:v>otázka č.6</c:v>
                </c:pt>
              </c:strCache>
            </c:strRef>
          </c:cat>
          <c:val>
            <c:numRef>
              <c:f>'ot 3-9'!$D$36:$G$36</c:f>
              <c:numCache>
                <c:formatCode>General</c:formatCode>
                <c:ptCount val="4"/>
                <c:pt idx="0">
                  <c:v>39.5</c:v>
                </c:pt>
                <c:pt idx="1">
                  <c:v>42.6</c:v>
                </c:pt>
                <c:pt idx="2" formatCode="0.0">
                  <c:v>45.31</c:v>
                </c:pt>
                <c:pt idx="3">
                  <c:v>35.700000000000003</c:v>
                </c:pt>
              </c:numCache>
            </c:numRef>
          </c:val>
        </c:ser>
        <c:ser>
          <c:idx val="1"/>
          <c:order val="1"/>
          <c:tx>
            <c:strRef>
              <c:f>'ot 3-9'!$C$37</c:f>
              <c:strCache>
                <c:ptCount val="1"/>
                <c:pt idx="0">
                  <c:v>B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9050">
              <a:solidFill>
                <a:sysClr val="windowText" lastClr="000000"/>
              </a:solidFill>
            </a:ln>
          </c:spPr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'ot 3-9'!$D$35:$G$35</c:f>
              <c:strCache>
                <c:ptCount val="4"/>
                <c:pt idx="0">
                  <c:v>otázka č.3</c:v>
                </c:pt>
                <c:pt idx="1">
                  <c:v>otázka č.4</c:v>
                </c:pt>
                <c:pt idx="2">
                  <c:v>otázka č.5</c:v>
                </c:pt>
                <c:pt idx="3">
                  <c:v>otázka č.6</c:v>
                </c:pt>
              </c:strCache>
            </c:strRef>
          </c:cat>
          <c:val>
            <c:numRef>
              <c:f>'ot 3-9'!$D$37:$G$37</c:f>
              <c:numCache>
                <c:formatCode>General</c:formatCode>
                <c:ptCount val="4"/>
                <c:pt idx="0">
                  <c:v>48.1</c:v>
                </c:pt>
                <c:pt idx="1">
                  <c:v>35.299999999999997</c:v>
                </c:pt>
                <c:pt idx="2" formatCode="0.0">
                  <c:v>43.44</c:v>
                </c:pt>
                <c:pt idx="3">
                  <c:v>42.6</c:v>
                </c:pt>
              </c:numCache>
            </c:numRef>
          </c:val>
        </c:ser>
        <c:ser>
          <c:idx val="2"/>
          <c:order val="2"/>
          <c:tx>
            <c:strRef>
              <c:f>'ot 3-9'!$C$38</c:f>
              <c:strCache>
                <c:ptCount val="1"/>
                <c:pt idx="0">
                  <c:v>C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 w="19050">
              <a:solidFill>
                <a:sysClr val="windowText" lastClr="000000"/>
              </a:solidFill>
            </a:ln>
          </c:spPr>
          <c:dLbls>
            <c:spPr>
              <a:noFill/>
              <a:ln w="25400">
                <a:noFill/>
              </a:ln>
            </c:spPr>
            <c:showVal val="1"/>
          </c:dLbls>
          <c:cat>
            <c:strRef>
              <c:f>'ot 3-9'!$D$35:$G$35</c:f>
              <c:strCache>
                <c:ptCount val="4"/>
                <c:pt idx="0">
                  <c:v>otázka č.3</c:v>
                </c:pt>
                <c:pt idx="1">
                  <c:v>otázka č.4</c:v>
                </c:pt>
                <c:pt idx="2">
                  <c:v>otázka č.5</c:v>
                </c:pt>
                <c:pt idx="3">
                  <c:v>otázka č.6</c:v>
                </c:pt>
              </c:strCache>
            </c:strRef>
          </c:cat>
          <c:val>
            <c:numRef>
              <c:f>'ot 3-9'!$D$38:$G$38</c:f>
              <c:numCache>
                <c:formatCode>General</c:formatCode>
                <c:ptCount val="4"/>
                <c:pt idx="0">
                  <c:v>12.4</c:v>
                </c:pt>
                <c:pt idx="1">
                  <c:v>22.1</c:v>
                </c:pt>
                <c:pt idx="2">
                  <c:v>11.2</c:v>
                </c:pt>
                <c:pt idx="3">
                  <c:v>21.7</c:v>
                </c:pt>
              </c:numCache>
            </c:numRef>
          </c:val>
        </c:ser>
        <c:gapWidth val="55"/>
        <c:overlap val="100"/>
        <c:axId val="50660864"/>
        <c:axId val="50662400"/>
      </c:barChart>
      <c:catAx>
        <c:axId val="50660864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662400"/>
        <c:crosses val="autoZero"/>
        <c:auto val="1"/>
        <c:lblAlgn val="ctr"/>
        <c:lblOffset val="100"/>
      </c:catAx>
      <c:valAx>
        <c:axId val="50662400"/>
        <c:scaling>
          <c:orientation val="minMax"/>
        </c:scaling>
        <c:axPos val="b"/>
        <c:majorGridlines/>
        <c:numFmt formatCode="0%" sourceLinked="1"/>
        <c:majorTickMark val="none"/>
        <c:tickLblPos val="nextTo"/>
        <c:txPr>
          <a:bodyPr/>
          <a:lstStyle/>
          <a:p>
            <a:pPr>
              <a:defRPr sz="1100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660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4139117745416956"/>
          <c:y val="0.44288408123741813"/>
          <c:w val="1"/>
          <c:h val="0.81486634559029636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 sz="1050">
                <a:latin typeface="Times New Roman" pitchFamily="18" charset="0"/>
                <a:cs typeface="Times New Roman" pitchFamily="18" charset="0"/>
              </a:defRPr>
            </a:pPr>
            <a:r>
              <a:rPr lang="sk-SK" sz="1100">
                <a:latin typeface="Times New Roman" pitchFamily="18" charset="0"/>
                <a:cs typeface="Times New Roman" pitchFamily="18" charset="0"/>
              </a:rPr>
              <a:t>O</a:t>
            </a:r>
            <a:r>
              <a:rPr lang="en-US" sz="1100">
                <a:latin typeface="Times New Roman" pitchFamily="18" charset="0"/>
                <a:cs typeface="Times New Roman" pitchFamily="18" charset="0"/>
              </a:rPr>
              <a:t>tázka č.</a:t>
            </a:r>
            <a:r>
              <a:rPr lang="sk-SK" sz="1100">
                <a:latin typeface="Times New Roman" pitchFamily="18" charset="0"/>
                <a:cs typeface="Times New Roman" pitchFamily="18" charset="0"/>
              </a:rPr>
              <a:t>10</a:t>
            </a:r>
            <a:r>
              <a:rPr lang="en-US" sz="1100">
                <a:latin typeface="Times New Roman" pitchFamily="18" charset="0"/>
                <a:cs typeface="Times New Roman" pitchFamily="18" charset="0"/>
              </a:rPr>
              <a:t> : </a:t>
            </a:r>
            <a:r>
              <a:rPr lang="en-US" sz="1100" b="0">
                <a:latin typeface="Times New Roman" pitchFamily="18" charset="0"/>
                <a:cs typeface="Times New Roman" pitchFamily="18" charset="0"/>
              </a:rPr>
              <a:t>vyjadrenie % podielu problematiky, ktorú pociťujú občania ako prvoradú</a:t>
            </a:r>
            <a:r>
              <a:rPr lang="sk-SK" sz="1100" b="0">
                <a:latin typeface="Times New Roman" pitchFamily="18" charset="0"/>
                <a:cs typeface="Times New Roman" pitchFamily="18" charset="0"/>
              </a:rPr>
              <a:t>       (% - na zvislej osi x)</a:t>
            </a:r>
            <a:endParaRPr lang="en-US" sz="1100" b="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16068751406074241"/>
          <c:y val="2.263390687275201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9847982867438938E-2"/>
          <c:y val="7.4074408973564876E-2"/>
          <c:w val="0.88593238133872731"/>
          <c:h val="0.79629989646582244"/>
        </c:manualLayout>
      </c:layout>
      <c:barChart>
        <c:barDir val="col"/>
        <c:grouping val="clustered"/>
        <c:ser>
          <c:idx val="0"/>
          <c:order val="0"/>
          <c:tx>
            <c:strRef>
              <c:f>'ot. 10-21'!$M$4</c:f>
              <c:strCache>
                <c:ptCount val="1"/>
                <c:pt idx="0">
                  <c:v>% odpovedí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spPr>
              <a:solidFill>
                <a:srgbClr val="99CCFF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spPr>
              <a:solidFill>
                <a:srgbClr val="99CCFF"/>
              </a:solidFill>
              <a:ln>
                <a:solidFill>
                  <a:schemeClr val="tx1"/>
                </a:solidFill>
              </a:ln>
            </c:spPr>
          </c:dPt>
          <c:dPt>
            <c:idx val="2"/>
            <c:spPr>
              <a:solidFill>
                <a:srgbClr val="99CCFF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spPr>
              <a:solidFill>
                <a:srgbClr val="99CCFF"/>
              </a:solidFill>
              <a:ln>
                <a:solidFill>
                  <a:schemeClr val="tx1"/>
                </a:solidFill>
              </a:ln>
            </c:spPr>
          </c:dPt>
          <c:dPt>
            <c:idx val="6"/>
            <c:spPr>
              <a:solidFill>
                <a:srgbClr val="99CCFF"/>
              </a:solidFill>
              <a:ln>
                <a:solidFill>
                  <a:schemeClr val="tx1"/>
                </a:solidFill>
              </a:ln>
            </c:spPr>
          </c:dPt>
          <c:cat>
            <c:strRef>
              <c:f>'ot. 10-21'!$N$2:$AB$2</c:f>
              <c:strCache>
                <c:ptCount val="15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</c:strCache>
            </c:strRef>
          </c:cat>
          <c:val>
            <c:numRef>
              <c:f>'ot. 10-21'!$N$4:$AB$4</c:f>
              <c:numCache>
                <c:formatCode>0.0</c:formatCode>
                <c:ptCount val="15"/>
                <c:pt idx="0">
                  <c:v>11.8</c:v>
                </c:pt>
                <c:pt idx="1">
                  <c:v>10.9</c:v>
                </c:pt>
                <c:pt idx="2">
                  <c:v>15.5</c:v>
                </c:pt>
                <c:pt idx="3">
                  <c:v>4.8</c:v>
                </c:pt>
                <c:pt idx="4">
                  <c:v>2.5</c:v>
                </c:pt>
                <c:pt idx="5">
                  <c:v>20.3</c:v>
                </c:pt>
                <c:pt idx="6">
                  <c:v>19.2</c:v>
                </c:pt>
                <c:pt idx="7">
                  <c:v>1.9</c:v>
                </c:pt>
                <c:pt idx="8">
                  <c:v>2.1</c:v>
                </c:pt>
                <c:pt idx="9">
                  <c:v>2.2999999999999998</c:v>
                </c:pt>
                <c:pt idx="10">
                  <c:v>1.7</c:v>
                </c:pt>
                <c:pt idx="11">
                  <c:v>1.9</c:v>
                </c:pt>
                <c:pt idx="12">
                  <c:v>1.9</c:v>
                </c:pt>
                <c:pt idx="13">
                  <c:v>0.6</c:v>
                </c:pt>
                <c:pt idx="14">
                  <c:v>2.2999999999999998</c:v>
                </c:pt>
              </c:numCache>
            </c:numRef>
          </c:val>
        </c:ser>
        <c:gapWidth val="57"/>
        <c:axId val="50714112"/>
        <c:axId val="50715648"/>
      </c:barChart>
      <c:catAx>
        <c:axId val="5071411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715648"/>
        <c:crosses val="autoZero"/>
        <c:auto val="1"/>
        <c:lblAlgn val="ctr"/>
        <c:lblOffset val="100"/>
      </c:catAx>
      <c:valAx>
        <c:axId val="50715648"/>
        <c:scaling>
          <c:orientation val="minMax"/>
        </c:scaling>
        <c:axPos val="l"/>
        <c:majorGridlines/>
        <c:numFmt formatCode="0.0" sourceLinked="1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714112"/>
        <c:crosses val="autoZero"/>
        <c:crossBetween val="between"/>
      </c:valAx>
    </c:plotArea>
    <c:plotVisOnly val="1"/>
    <c:dispBlanksAs val="gap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en-US" sz="1050">
                <a:latin typeface="Times New Roman" pitchFamily="18" charset="0"/>
                <a:cs typeface="Times New Roman" pitchFamily="18" charset="0"/>
              </a:rPr>
              <a:t>Otázka č. 11: Miera spokojnosti (%S) vyjadrená respondentmi</a:t>
            </a:r>
            <a:r>
              <a:rPr lang="sk-SK" sz="1050">
                <a:latin typeface="Times New Roman" pitchFamily="18" charset="0"/>
                <a:cs typeface="Times New Roman" pitchFamily="18" charset="0"/>
              </a:rPr>
              <a:t> oblasť</a:t>
            </a:r>
            <a:r>
              <a:rPr lang="en-US" sz="1050">
                <a:latin typeface="Times New Roman" pitchFamily="18" charset="0"/>
                <a:cs typeface="Times New Roman" pitchFamily="18" charset="0"/>
              </a:rPr>
              <a:t>: Dopravná infraštruktúra</a:t>
            </a:r>
          </a:p>
        </c:rich>
      </c:tx>
      <c:layout>
        <c:manualLayout>
          <c:xMode val="edge"/>
          <c:yMode val="edge"/>
          <c:x val="2.3256919474661044E-2"/>
          <c:y val="2.77778718520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330621172353474"/>
          <c:y val="0.18321920871002312"/>
          <c:w val="0.84530489938757836"/>
          <c:h val="0.6860647419072583"/>
        </c:manualLayout>
      </c:layout>
      <c:barChart>
        <c:barDir val="bar"/>
        <c:grouping val="percentStacked"/>
        <c:ser>
          <c:idx val="0"/>
          <c:order val="0"/>
          <c:tx>
            <c:strRef>
              <c:f>'ot. 10-21'!$O$34</c:f>
              <c:strCache>
                <c:ptCount val="1"/>
                <c:pt idx="0">
                  <c:v>% spokojní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cat>
            <c:strRef>
              <c:f>'ot. 10-21'!$N$35:$N$47</c:f>
              <c:strCache>
                <c:ptCount val="13"/>
                <c:pt idx="0">
                  <c:v>A-4</c:v>
                </c:pt>
                <c:pt idx="1">
                  <c:v>A-6</c:v>
                </c:pt>
                <c:pt idx="2">
                  <c:v>A-7</c:v>
                </c:pt>
                <c:pt idx="3">
                  <c:v>A-11</c:v>
                </c:pt>
                <c:pt idx="4">
                  <c:v>A-10</c:v>
                </c:pt>
                <c:pt idx="5">
                  <c:v>A-2</c:v>
                </c:pt>
                <c:pt idx="6">
                  <c:v>A-9</c:v>
                </c:pt>
                <c:pt idx="7">
                  <c:v>A-1</c:v>
                </c:pt>
                <c:pt idx="8">
                  <c:v>A-13</c:v>
                </c:pt>
                <c:pt idx="9">
                  <c:v>A-12</c:v>
                </c:pt>
                <c:pt idx="10">
                  <c:v>A-8</c:v>
                </c:pt>
                <c:pt idx="11">
                  <c:v>A-5</c:v>
                </c:pt>
                <c:pt idx="12">
                  <c:v>A-3</c:v>
                </c:pt>
              </c:strCache>
            </c:strRef>
          </c:cat>
          <c:val>
            <c:numRef>
              <c:f>'ot. 10-21'!$O$35:$O$47</c:f>
              <c:numCache>
                <c:formatCode>General</c:formatCode>
                <c:ptCount val="13"/>
                <c:pt idx="0">
                  <c:v>34.955752212389378</c:v>
                </c:pt>
                <c:pt idx="1">
                  <c:v>32.599118942731273</c:v>
                </c:pt>
                <c:pt idx="2">
                  <c:v>31.4410480349345</c:v>
                </c:pt>
                <c:pt idx="3">
                  <c:v>31.4410480349345</c:v>
                </c:pt>
                <c:pt idx="4">
                  <c:v>27.43362831858407</c:v>
                </c:pt>
                <c:pt idx="5">
                  <c:v>26.168224299065418</c:v>
                </c:pt>
                <c:pt idx="6">
                  <c:v>20</c:v>
                </c:pt>
                <c:pt idx="7">
                  <c:v>19.909502262443439</c:v>
                </c:pt>
                <c:pt idx="8">
                  <c:v>14.351851851851851</c:v>
                </c:pt>
                <c:pt idx="9">
                  <c:v>14.035087719298245</c:v>
                </c:pt>
                <c:pt idx="10">
                  <c:v>12.556053811659194</c:v>
                </c:pt>
                <c:pt idx="11">
                  <c:v>10.44776119402985</c:v>
                </c:pt>
                <c:pt idx="12">
                  <c:v>9.433962264150944</c:v>
                </c:pt>
              </c:numCache>
            </c:numRef>
          </c:val>
        </c:ser>
        <c:ser>
          <c:idx val="1"/>
          <c:order val="1"/>
          <c:tx>
            <c:strRef>
              <c:f>'ot. 10-21'!$P$34</c:f>
              <c:strCache>
                <c:ptCount val="1"/>
                <c:pt idx="0">
                  <c:v>%P-priemer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'ot. 10-21'!$N$35:$N$47</c:f>
              <c:strCache>
                <c:ptCount val="13"/>
                <c:pt idx="0">
                  <c:v>A-4</c:v>
                </c:pt>
                <c:pt idx="1">
                  <c:v>A-6</c:v>
                </c:pt>
                <c:pt idx="2">
                  <c:v>A-7</c:v>
                </c:pt>
                <c:pt idx="3">
                  <c:v>A-11</c:v>
                </c:pt>
                <c:pt idx="4">
                  <c:v>A-10</c:v>
                </c:pt>
                <c:pt idx="5">
                  <c:v>A-2</c:v>
                </c:pt>
                <c:pt idx="6">
                  <c:v>A-9</c:v>
                </c:pt>
                <c:pt idx="7">
                  <c:v>A-1</c:v>
                </c:pt>
                <c:pt idx="8">
                  <c:v>A-13</c:v>
                </c:pt>
                <c:pt idx="9">
                  <c:v>A-12</c:v>
                </c:pt>
                <c:pt idx="10">
                  <c:v>A-8</c:v>
                </c:pt>
                <c:pt idx="11">
                  <c:v>A-5</c:v>
                </c:pt>
                <c:pt idx="12">
                  <c:v>A-3</c:v>
                </c:pt>
              </c:strCache>
            </c:strRef>
          </c:cat>
          <c:val>
            <c:numRef>
              <c:f>'ot. 10-21'!$P$35:$P$47</c:f>
              <c:numCache>
                <c:formatCode>General</c:formatCode>
                <c:ptCount val="13"/>
                <c:pt idx="0">
                  <c:v>46.460176991150441</c:v>
                </c:pt>
                <c:pt idx="1">
                  <c:v>30.396475770925107</c:v>
                </c:pt>
                <c:pt idx="2">
                  <c:v>43.231441048034938</c:v>
                </c:pt>
                <c:pt idx="3">
                  <c:v>30.131004366812224</c:v>
                </c:pt>
                <c:pt idx="4">
                  <c:v>42.477876106194692</c:v>
                </c:pt>
                <c:pt idx="5">
                  <c:v>58.411214953271028</c:v>
                </c:pt>
                <c:pt idx="6">
                  <c:v>27.500000000000004</c:v>
                </c:pt>
                <c:pt idx="7">
                  <c:v>49.773755656108598</c:v>
                </c:pt>
                <c:pt idx="8">
                  <c:v>51.388888888888886</c:v>
                </c:pt>
                <c:pt idx="9">
                  <c:v>32.894736842105267</c:v>
                </c:pt>
                <c:pt idx="10">
                  <c:v>40.80717488789238</c:v>
                </c:pt>
                <c:pt idx="11">
                  <c:v>55.721393034825873</c:v>
                </c:pt>
                <c:pt idx="12">
                  <c:v>39.622641509433961</c:v>
                </c:pt>
              </c:numCache>
            </c:numRef>
          </c:val>
        </c:ser>
        <c:ser>
          <c:idx val="2"/>
          <c:order val="2"/>
          <c:tx>
            <c:strRef>
              <c:f>'ot. 10-21'!$Q$34</c:f>
              <c:strCache>
                <c:ptCount val="1"/>
                <c:pt idx="0">
                  <c:v>% N-nespokojní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10-21'!$N$35:$N$47</c:f>
              <c:strCache>
                <c:ptCount val="13"/>
                <c:pt idx="0">
                  <c:v>A-4</c:v>
                </c:pt>
                <c:pt idx="1">
                  <c:v>A-6</c:v>
                </c:pt>
                <c:pt idx="2">
                  <c:v>A-7</c:v>
                </c:pt>
                <c:pt idx="3">
                  <c:v>A-11</c:v>
                </c:pt>
                <c:pt idx="4">
                  <c:v>A-10</c:v>
                </c:pt>
                <c:pt idx="5">
                  <c:v>A-2</c:v>
                </c:pt>
                <c:pt idx="6">
                  <c:v>A-9</c:v>
                </c:pt>
                <c:pt idx="7">
                  <c:v>A-1</c:v>
                </c:pt>
                <c:pt idx="8">
                  <c:v>A-13</c:v>
                </c:pt>
                <c:pt idx="9">
                  <c:v>A-12</c:v>
                </c:pt>
                <c:pt idx="10">
                  <c:v>A-8</c:v>
                </c:pt>
                <c:pt idx="11">
                  <c:v>A-5</c:v>
                </c:pt>
                <c:pt idx="12">
                  <c:v>A-3</c:v>
                </c:pt>
              </c:strCache>
            </c:strRef>
          </c:cat>
          <c:val>
            <c:numRef>
              <c:f>'ot. 10-21'!$Q$35:$Q$47</c:f>
              <c:numCache>
                <c:formatCode>0.0</c:formatCode>
                <c:ptCount val="13"/>
                <c:pt idx="0">
                  <c:v>18.584070796460178</c:v>
                </c:pt>
                <c:pt idx="1">
                  <c:v>37.004405286343612</c:v>
                </c:pt>
                <c:pt idx="2">
                  <c:v>25.327510917030565</c:v>
                </c:pt>
                <c:pt idx="3">
                  <c:v>38.427947598253276</c:v>
                </c:pt>
                <c:pt idx="4">
                  <c:v>30.088495575221241</c:v>
                </c:pt>
                <c:pt idx="5">
                  <c:v>15.420560747663551</c:v>
                </c:pt>
                <c:pt idx="6">
                  <c:v>52.5</c:v>
                </c:pt>
                <c:pt idx="7">
                  <c:v>30.316742081447963</c:v>
                </c:pt>
                <c:pt idx="8">
                  <c:v>34.25925925925926</c:v>
                </c:pt>
                <c:pt idx="9">
                  <c:v>53.070175438596493</c:v>
                </c:pt>
                <c:pt idx="10">
                  <c:v>46.63677130044843</c:v>
                </c:pt>
                <c:pt idx="11">
                  <c:v>33.830845771144283</c:v>
                </c:pt>
                <c:pt idx="12">
                  <c:v>50.943396226415096</c:v>
                </c:pt>
              </c:numCache>
            </c:numRef>
          </c:val>
        </c:ser>
        <c:gapWidth val="55"/>
        <c:overlap val="100"/>
        <c:axId val="50741248"/>
        <c:axId val="50742784"/>
      </c:barChart>
      <c:catAx>
        <c:axId val="50741248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90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742784"/>
        <c:crosses val="autoZero"/>
        <c:auto val="1"/>
        <c:lblAlgn val="ctr"/>
        <c:lblOffset val="100"/>
      </c:catAx>
      <c:valAx>
        <c:axId val="50742784"/>
        <c:scaling>
          <c:orientation val="minMax"/>
        </c:scaling>
        <c:axPos val="b"/>
        <c:majorGridlines/>
        <c:numFmt formatCode="0%" sourceLinked="1"/>
        <c:majorTickMark val="none"/>
        <c:tickLblPos val="nextTo"/>
        <c:txPr>
          <a:bodyPr/>
          <a:lstStyle/>
          <a:p>
            <a:pPr>
              <a:defRPr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7412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5374771795144102"/>
          <c:y val="3.9099897459054178E-2"/>
          <c:w val="0.9972221969363656"/>
          <c:h val="0.2346960930958899"/>
        </c:manualLayout>
      </c:layout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050" b="1" i="0" baseline="0">
                <a:latin typeface="Times New Roman" pitchFamily="18" charset="0"/>
                <a:cs typeface="Times New Roman" pitchFamily="18" charset="0"/>
              </a:rPr>
              <a:t> Otázka č. 13</a:t>
            </a:r>
            <a:r>
              <a:rPr lang="sk-SK" sz="1050" b="0" i="0" baseline="0">
                <a:latin typeface="Times New Roman" pitchFamily="18" charset="0"/>
                <a:cs typeface="Times New Roman" pitchFamily="18" charset="0"/>
              </a:rPr>
              <a:t>: </a:t>
            </a:r>
            <a:r>
              <a:rPr lang="en-US" sz="1050" b="0" i="0" u="none" strike="noStrike" baseline="0">
                <a:latin typeface="Times New Roman" pitchFamily="18" charset="0"/>
                <a:cs typeface="Times New Roman" pitchFamily="18" charset="0"/>
              </a:rPr>
              <a:t>Miera spokojnosti (%S) vyjadrená respondentmi</a:t>
            </a:r>
            <a:r>
              <a:rPr lang="sk-SK" sz="1050" b="0" i="0" u="none" strike="noStrike" baseline="0">
                <a:latin typeface="Times New Roman" pitchFamily="18" charset="0"/>
                <a:cs typeface="Times New Roman" pitchFamily="18" charset="0"/>
              </a:rPr>
              <a:t> oblasť</a:t>
            </a:r>
            <a:r>
              <a:rPr lang="en-US" sz="1050" b="0" i="0" u="none" strike="noStrike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050" b="0" i="0" u="none" strike="noStrike" baseline="0">
                <a:latin typeface="Times New Roman" pitchFamily="18" charset="0"/>
                <a:cs typeface="Times New Roman" pitchFamily="18" charset="0"/>
              </a:rPr>
              <a:t> C sociálna politika a bezpečnosť občanov</a:t>
            </a:r>
            <a:endParaRPr lang="sk-SK" sz="1050" b="0">
              <a:latin typeface="Times New Roman" pitchFamily="18" charset="0"/>
              <a:cs typeface="Times New Roman" pitchFamily="18" charset="0"/>
            </a:endParaRPr>
          </a:p>
        </c:rich>
      </c:tx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255555555555556"/>
          <c:y val="0.25527777777777788"/>
          <c:w val="0.84890288713910911"/>
          <c:h val="0.61885043439337895"/>
        </c:manualLayout>
      </c:layout>
      <c:barChart>
        <c:barDir val="bar"/>
        <c:grouping val="stacked"/>
        <c:ser>
          <c:idx val="0"/>
          <c:order val="0"/>
          <c:tx>
            <c:strRef>
              <c:f>'ot. 10-21'!$N$117</c:f>
              <c:strCache>
                <c:ptCount val="1"/>
                <c:pt idx="0">
                  <c:v>% S-spokojní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cat>
            <c:strRef>
              <c:f>'ot. 10-21'!$M$118:$M$127</c:f>
              <c:strCache>
                <c:ptCount val="10"/>
                <c:pt idx="0">
                  <c:v>C-2  </c:v>
                </c:pt>
                <c:pt idx="1">
                  <c:v>C-7</c:v>
                </c:pt>
                <c:pt idx="2">
                  <c:v>C-8</c:v>
                </c:pt>
                <c:pt idx="3">
                  <c:v>C-9</c:v>
                </c:pt>
                <c:pt idx="4">
                  <c:v>C-6</c:v>
                </c:pt>
                <c:pt idx="5">
                  <c:v>C-5</c:v>
                </c:pt>
                <c:pt idx="6">
                  <c:v>C-3 </c:v>
                </c:pt>
                <c:pt idx="7">
                  <c:v>C-1</c:v>
                </c:pt>
                <c:pt idx="8">
                  <c:v>C-10</c:v>
                </c:pt>
                <c:pt idx="9">
                  <c:v>C-11</c:v>
                </c:pt>
              </c:strCache>
            </c:strRef>
          </c:cat>
          <c:val>
            <c:numRef>
              <c:f>'ot. 10-21'!$N$118:$N$127</c:f>
              <c:numCache>
                <c:formatCode>General</c:formatCode>
                <c:ptCount val="10"/>
                <c:pt idx="0">
                  <c:v>15.277777777777779</c:v>
                </c:pt>
                <c:pt idx="1">
                  <c:v>17.5</c:v>
                </c:pt>
                <c:pt idx="2">
                  <c:v>18.775510204081634</c:v>
                </c:pt>
                <c:pt idx="3">
                  <c:v>18.875502008032129</c:v>
                </c:pt>
                <c:pt idx="4">
                  <c:v>19.008264462809919</c:v>
                </c:pt>
                <c:pt idx="5">
                  <c:v>21.028037383177569</c:v>
                </c:pt>
                <c:pt idx="6">
                  <c:v>21.5962441314554</c:v>
                </c:pt>
                <c:pt idx="7">
                  <c:v>34.632034632034632</c:v>
                </c:pt>
                <c:pt idx="8">
                  <c:v>44.74885844748858</c:v>
                </c:pt>
                <c:pt idx="9">
                  <c:v>87.083333333333329</c:v>
                </c:pt>
              </c:numCache>
            </c:numRef>
          </c:val>
        </c:ser>
        <c:ser>
          <c:idx val="1"/>
          <c:order val="1"/>
          <c:tx>
            <c:strRef>
              <c:f>'ot. 10-21'!$O$117</c:f>
              <c:strCache>
                <c:ptCount val="1"/>
                <c:pt idx="0">
                  <c:v>%P-priemer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ysClr val="windowText" lastClr="000000"/>
              </a:solidFill>
            </a:ln>
          </c:spPr>
          <c:cat>
            <c:strRef>
              <c:f>'ot. 10-21'!$M$118:$M$127</c:f>
              <c:strCache>
                <c:ptCount val="10"/>
                <c:pt idx="0">
                  <c:v>C-2  </c:v>
                </c:pt>
                <c:pt idx="1">
                  <c:v>C-7</c:v>
                </c:pt>
                <c:pt idx="2">
                  <c:v>C-8</c:v>
                </c:pt>
                <c:pt idx="3">
                  <c:v>C-9</c:v>
                </c:pt>
                <c:pt idx="4">
                  <c:v>C-6</c:v>
                </c:pt>
                <c:pt idx="5">
                  <c:v>C-5</c:v>
                </c:pt>
                <c:pt idx="6">
                  <c:v>C-3 </c:v>
                </c:pt>
                <c:pt idx="7">
                  <c:v>C-1</c:v>
                </c:pt>
                <c:pt idx="8">
                  <c:v>C-10</c:v>
                </c:pt>
                <c:pt idx="9">
                  <c:v>C-11</c:v>
                </c:pt>
              </c:strCache>
            </c:strRef>
          </c:cat>
          <c:val>
            <c:numRef>
              <c:f>'ot. 10-21'!$O$118:$O$127</c:f>
              <c:numCache>
                <c:formatCode>General</c:formatCode>
                <c:ptCount val="10"/>
                <c:pt idx="0">
                  <c:v>48.611111111111107</c:v>
                </c:pt>
                <c:pt idx="1">
                  <c:v>45</c:v>
                </c:pt>
                <c:pt idx="2">
                  <c:v>32.653061224489797</c:v>
                </c:pt>
                <c:pt idx="3">
                  <c:v>30.923694779116467</c:v>
                </c:pt>
                <c:pt idx="4">
                  <c:v>46.694214876033058</c:v>
                </c:pt>
                <c:pt idx="5">
                  <c:v>49.065420560747661</c:v>
                </c:pt>
                <c:pt idx="6">
                  <c:v>53.990610328638496</c:v>
                </c:pt>
                <c:pt idx="7">
                  <c:v>41.99134199134199</c:v>
                </c:pt>
                <c:pt idx="8">
                  <c:v>42.009132420091319</c:v>
                </c:pt>
                <c:pt idx="9">
                  <c:v>10</c:v>
                </c:pt>
              </c:numCache>
            </c:numRef>
          </c:val>
        </c:ser>
        <c:ser>
          <c:idx val="2"/>
          <c:order val="2"/>
          <c:tx>
            <c:strRef>
              <c:f>'ot. 10-21'!$P$117</c:f>
              <c:strCache>
                <c:ptCount val="1"/>
                <c:pt idx="0">
                  <c:v>% N-nespokojní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cat>
            <c:strRef>
              <c:f>'ot. 10-21'!$M$118:$M$127</c:f>
              <c:strCache>
                <c:ptCount val="10"/>
                <c:pt idx="0">
                  <c:v>C-2  </c:v>
                </c:pt>
                <c:pt idx="1">
                  <c:v>C-7</c:v>
                </c:pt>
                <c:pt idx="2">
                  <c:v>C-8</c:v>
                </c:pt>
                <c:pt idx="3">
                  <c:v>C-9</c:v>
                </c:pt>
                <c:pt idx="4">
                  <c:v>C-6</c:v>
                </c:pt>
                <c:pt idx="5">
                  <c:v>C-5</c:v>
                </c:pt>
                <c:pt idx="6">
                  <c:v>C-3 </c:v>
                </c:pt>
                <c:pt idx="7">
                  <c:v>C-1</c:v>
                </c:pt>
                <c:pt idx="8">
                  <c:v>C-10</c:v>
                </c:pt>
                <c:pt idx="9">
                  <c:v>C-11</c:v>
                </c:pt>
              </c:strCache>
            </c:strRef>
          </c:cat>
          <c:val>
            <c:numRef>
              <c:f>'ot. 10-21'!$P$118:$P$127</c:f>
              <c:numCache>
                <c:formatCode>General</c:formatCode>
                <c:ptCount val="10"/>
                <c:pt idx="0">
                  <c:v>36.111111111111107</c:v>
                </c:pt>
                <c:pt idx="1">
                  <c:v>37.5</c:v>
                </c:pt>
                <c:pt idx="2">
                  <c:v>48.571428571428569</c:v>
                </c:pt>
                <c:pt idx="3">
                  <c:v>50.200803212851412</c:v>
                </c:pt>
                <c:pt idx="4">
                  <c:v>34.29752066115703</c:v>
                </c:pt>
                <c:pt idx="5">
                  <c:v>29.906542056074763</c:v>
                </c:pt>
                <c:pt idx="6">
                  <c:v>24.413145539906104</c:v>
                </c:pt>
                <c:pt idx="7">
                  <c:v>23.376623376623375</c:v>
                </c:pt>
                <c:pt idx="8">
                  <c:v>13.24200913242009</c:v>
                </c:pt>
                <c:pt idx="9">
                  <c:v>2.9166666666666665</c:v>
                </c:pt>
              </c:numCache>
            </c:numRef>
          </c:val>
        </c:ser>
        <c:gapWidth val="55"/>
        <c:overlap val="100"/>
        <c:axId val="50784896"/>
        <c:axId val="50807168"/>
      </c:barChart>
      <c:catAx>
        <c:axId val="50784896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/>
          <a:lstStyle/>
          <a:p>
            <a:pPr>
              <a:defRPr sz="90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807168"/>
        <c:crosses val="autoZero"/>
        <c:auto val="1"/>
        <c:lblAlgn val="ctr"/>
        <c:lblOffset val="100"/>
      </c:catAx>
      <c:valAx>
        <c:axId val="50807168"/>
        <c:scaling>
          <c:orientation val="minMax"/>
          <c:max val="100"/>
        </c:scaling>
        <c:axPos val="b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784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9.4479059682757036E-2"/>
          <c:y val="0.14030948834098442"/>
          <c:w val="0.96944445271373214"/>
          <c:h val="0.2307084587399548"/>
        </c:manualLayout>
      </c:layout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chart>
    <c:title>
      <c:tx>
        <c:rich>
          <a:bodyPr/>
          <a:lstStyle/>
          <a:p>
            <a:pPr>
              <a:defRPr/>
            </a:pPr>
            <a:r>
              <a:rPr lang="sk-SK" sz="1050" b="1" i="0" u="none" strike="noStrike" baseline="0">
                <a:latin typeface="Times New Roman" pitchFamily="18" charset="0"/>
                <a:cs typeface="Times New Roman" pitchFamily="18" charset="0"/>
              </a:rPr>
              <a:t>Otázka č. 14</a:t>
            </a:r>
            <a:r>
              <a:rPr lang="sk-SK" sz="1050" b="0" i="0" u="none" strike="noStrike" baseline="0">
                <a:latin typeface="Times New Roman" pitchFamily="18" charset="0"/>
                <a:cs typeface="Times New Roman" pitchFamily="18" charset="0"/>
              </a:rPr>
              <a:t>: % - uálne vyjadrenie postojov respondemto k budovaniu sociálnych zariadení, resp. služieb.                                                 oblasť</a:t>
            </a:r>
            <a:r>
              <a:rPr lang="en-US" sz="1050" b="0" i="0" u="none" strike="noStrike" baseline="0">
                <a:latin typeface="Times New Roman" pitchFamily="18" charset="0"/>
                <a:cs typeface="Times New Roman" pitchFamily="18" charset="0"/>
              </a:rPr>
              <a:t>:</a:t>
            </a:r>
            <a:r>
              <a:rPr lang="sk-SK" sz="1050" b="0" i="0" u="none" strike="noStrike" baseline="0">
                <a:latin typeface="Times New Roman" pitchFamily="18" charset="0"/>
                <a:cs typeface="Times New Roman" pitchFamily="18" charset="0"/>
              </a:rPr>
              <a:t> C sociálna politika a bezpečnosť občanov</a:t>
            </a:r>
            <a:endParaRPr lang="sk-SK" sz="1050"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2.5361186576824096E-2"/>
          <c:y val="2.31483048090063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958573928259005"/>
          <c:y val="0.26070610965296032"/>
          <c:w val="0.84158923884514469"/>
          <c:h val="0.58891951006124088"/>
        </c:manualLayout>
      </c:layout>
      <c:barChart>
        <c:barDir val="col"/>
        <c:grouping val="stacked"/>
        <c:ser>
          <c:idx val="0"/>
          <c:order val="0"/>
          <c:tx>
            <c:strRef>
              <c:f>'ot. 10-21'!$F$141</c:f>
              <c:strCache>
                <c:ptCount val="1"/>
                <c:pt idx="0">
                  <c:v>%-áno</c:v>
                </c:pt>
              </c:strCache>
            </c:strRef>
          </c:tx>
          <c:spPr>
            <a:solidFill>
              <a:srgbClr val="FFFF00"/>
            </a:solidFill>
            <a:ln w="19050">
              <a:solidFill>
                <a:sysClr val="windowText" lastClr="000000"/>
              </a:solidFill>
            </a:ln>
          </c:spPr>
          <c:cat>
            <c:strRef>
              <c:f>'ot. 10-21'!$E$142:$E$145</c:f>
              <c:strCache>
                <c:ptCount val="4"/>
                <c:pt idx="0">
                  <c:v>ZpS</c:v>
                </c:pt>
                <c:pt idx="1">
                  <c:v>NpB</c:v>
                </c:pt>
                <c:pt idx="2">
                  <c:v>KC</c:v>
                </c:pt>
                <c:pt idx="3">
                  <c:v>OS</c:v>
                </c:pt>
              </c:strCache>
            </c:strRef>
          </c:cat>
          <c:val>
            <c:numRef>
              <c:f>'ot. 10-21'!$F$142:$F$145</c:f>
              <c:numCache>
                <c:formatCode>0.0</c:formatCode>
                <c:ptCount val="4"/>
                <c:pt idx="0">
                  <c:v>87.5</c:v>
                </c:pt>
                <c:pt idx="1">
                  <c:v>30.973451327433626</c:v>
                </c:pt>
                <c:pt idx="2">
                  <c:v>25.90909090909091</c:v>
                </c:pt>
                <c:pt idx="3">
                  <c:v>80.616740088105729</c:v>
                </c:pt>
              </c:numCache>
            </c:numRef>
          </c:val>
        </c:ser>
        <c:ser>
          <c:idx val="1"/>
          <c:order val="1"/>
          <c:tx>
            <c:strRef>
              <c:f>'ot. 10-21'!$G$141</c:f>
              <c:strCache>
                <c:ptCount val="1"/>
                <c:pt idx="0">
                  <c:v>% -nie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 w="19050">
              <a:solidFill>
                <a:sysClr val="windowText" lastClr="000000"/>
              </a:solidFill>
            </a:ln>
          </c:spPr>
          <c:cat>
            <c:strRef>
              <c:f>'ot. 10-21'!$E$142:$E$145</c:f>
              <c:strCache>
                <c:ptCount val="4"/>
                <c:pt idx="0">
                  <c:v>ZpS</c:v>
                </c:pt>
                <c:pt idx="1">
                  <c:v>NpB</c:v>
                </c:pt>
                <c:pt idx="2">
                  <c:v>KC</c:v>
                </c:pt>
                <c:pt idx="3">
                  <c:v>OS</c:v>
                </c:pt>
              </c:strCache>
            </c:strRef>
          </c:cat>
          <c:val>
            <c:numRef>
              <c:f>'ot. 10-21'!$G$142:$G$145</c:f>
              <c:numCache>
                <c:formatCode>0.0</c:formatCode>
                <c:ptCount val="4"/>
                <c:pt idx="0">
                  <c:v>12.5</c:v>
                </c:pt>
                <c:pt idx="1">
                  <c:v>69.026548672566364</c:v>
                </c:pt>
                <c:pt idx="2">
                  <c:v>74.090909090909093</c:v>
                </c:pt>
                <c:pt idx="3">
                  <c:v>19.383259911894275</c:v>
                </c:pt>
              </c:numCache>
            </c:numRef>
          </c:val>
        </c:ser>
        <c:gapWidth val="55"/>
        <c:overlap val="100"/>
        <c:axId val="50840320"/>
        <c:axId val="50841856"/>
      </c:barChart>
      <c:catAx>
        <c:axId val="508403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841856"/>
        <c:crosses val="autoZero"/>
        <c:auto val="1"/>
        <c:lblAlgn val="ctr"/>
        <c:lblOffset val="100"/>
      </c:catAx>
      <c:valAx>
        <c:axId val="50841856"/>
        <c:scaling>
          <c:orientation val="minMax"/>
          <c:max val="100"/>
        </c:scaling>
        <c:axPos val="l"/>
        <c:majorGridlines/>
        <c:numFmt formatCode="0.0" sourceLinked="1"/>
        <c:majorTickMark val="none"/>
        <c:tickLblPos val="nextTo"/>
        <c:txPr>
          <a:bodyPr/>
          <a:lstStyle/>
          <a:p>
            <a:pPr>
              <a:defRPr sz="1050" b="1">
                <a:latin typeface="Times New Roman" pitchFamily="18" charset="0"/>
                <a:cs typeface="Times New Roman" pitchFamily="18" charset="0"/>
              </a:defRPr>
            </a:pPr>
            <a:endParaRPr lang="sk-SK"/>
          </a:p>
        </c:txPr>
        <c:crossAx val="5084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5134871298982364"/>
          <c:y val="9.8299819960521451E-2"/>
          <c:w val="0.97677231866484526"/>
          <c:h val="0.26041777835621788"/>
        </c:manualLayout>
      </c:layout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sk-SK"/>
        </a:p>
      </c:txPr>
    </c:legend>
    <c:plotVisOnly val="1"/>
    <c:dispBlanksAs val="gap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11" Type="http://schemas.openxmlformats.org/officeDocument/2006/relationships/chart" Target="../charts/chart16.xml"/><Relationship Id="rId5" Type="http://schemas.openxmlformats.org/officeDocument/2006/relationships/chart" Target="../charts/chart10.xml"/><Relationship Id="rId10" Type="http://schemas.openxmlformats.org/officeDocument/2006/relationships/chart" Target="../charts/chart15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38100</xdr:rowOff>
    </xdr:from>
    <xdr:to>
      <xdr:col>9</xdr:col>
      <xdr:colOff>447675</xdr:colOff>
      <xdr:row>21</xdr:row>
      <xdr:rowOff>114300</xdr:rowOff>
    </xdr:to>
    <xdr:graphicFrame macro="">
      <xdr:nvGraphicFramePr>
        <xdr:cNvPr id="2049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238125</xdr:colOff>
      <xdr:row>33</xdr:row>
      <xdr:rowOff>76200</xdr:rowOff>
    </xdr:from>
    <xdr:to>
      <xdr:col>9</xdr:col>
      <xdr:colOff>495300</xdr:colOff>
      <xdr:row>43</xdr:row>
      <xdr:rowOff>95250</xdr:rowOff>
    </xdr:to>
    <xdr:graphicFrame macro="">
      <xdr:nvGraphicFramePr>
        <xdr:cNvPr id="2050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50</xdr:row>
      <xdr:rowOff>152400</xdr:rowOff>
    </xdr:from>
    <xdr:to>
      <xdr:col>10</xdr:col>
      <xdr:colOff>142875</xdr:colOff>
      <xdr:row>61</xdr:row>
      <xdr:rowOff>142875</xdr:rowOff>
    </xdr:to>
    <xdr:graphicFrame macro="">
      <xdr:nvGraphicFramePr>
        <xdr:cNvPr id="2051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127</xdr:row>
      <xdr:rowOff>161925</xdr:rowOff>
    </xdr:from>
    <xdr:to>
      <xdr:col>16</xdr:col>
      <xdr:colOff>333375</xdr:colOff>
      <xdr:row>138</xdr:row>
      <xdr:rowOff>180975</xdr:rowOff>
    </xdr:to>
    <xdr:graphicFrame macro="">
      <xdr:nvGraphicFramePr>
        <xdr:cNvPr id="614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38</xdr:row>
      <xdr:rowOff>57150</xdr:rowOff>
    </xdr:from>
    <xdr:to>
      <xdr:col>8</xdr:col>
      <xdr:colOff>381000</xdr:colOff>
      <xdr:row>48</xdr:row>
      <xdr:rowOff>114300</xdr:rowOff>
    </xdr:to>
    <xdr:graphicFrame macro="">
      <xdr:nvGraphicFramePr>
        <xdr:cNvPr id="6146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19</xdr:row>
      <xdr:rowOff>114300</xdr:rowOff>
    </xdr:from>
    <xdr:to>
      <xdr:col>10</xdr:col>
      <xdr:colOff>257175</xdr:colOff>
      <xdr:row>30</xdr:row>
      <xdr:rowOff>76200</xdr:rowOff>
    </xdr:to>
    <xdr:graphicFrame macro="">
      <xdr:nvGraphicFramePr>
        <xdr:cNvPr id="1025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51</xdr:row>
      <xdr:rowOff>19050</xdr:rowOff>
    </xdr:from>
    <xdr:to>
      <xdr:col>10</xdr:col>
      <xdr:colOff>285750</xdr:colOff>
      <xdr:row>65</xdr:row>
      <xdr:rowOff>9525</xdr:rowOff>
    </xdr:to>
    <xdr:graphicFrame macro="">
      <xdr:nvGraphicFramePr>
        <xdr:cNvPr id="1026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428625</xdr:colOff>
      <xdr:row>123</xdr:row>
      <xdr:rowOff>76200</xdr:rowOff>
    </xdr:from>
    <xdr:to>
      <xdr:col>10</xdr:col>
      <xdr:colOff>190500</xdr:colOff>
      <xdr:row>136</xdr:row>
      <xdr:rowOff>66675</xdr:rowOff>
    </xdr:to>
    <xdr:graphicFrame macro="">
      <xdr:nvGraphicFramePr>
        <xdr:cNvPr id="1027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323850</xdr:colOff>
      <xdr:row>151</xdr:row>
      <xdr:rowOff>180975</xdr:rowOff>
    </xdr:from>
    <xdr:to>
      <xdr:col>9</xdr:col>
      <xdr:colOff>352425</xdr:colOff>
      <xdr:row>164</xdr:row>
      <xdr:rowOff>9525</xdr:rowOff>
    </xdr:to>
    <xdr:graphicFrame macro="">
      <xdr:nvGraphicFramePr>
        <xdr:cNvPr id="1028" name="Graf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600075</xdr:colOff>
      <xdr:row>187</xdr:row>
      <xdr:rowOff>114300</xdr:rowOff>
    </xdr:from>
    <xdr:to>
      <xdr:col>10</xdr:col>
      <xdr:colOff>38100</xdr:colOff>
      <xdr:row>199</xdr:row>
      <xdr:rowOff>85725</xdr:rowOff>
    </xdr:to>
    <xdr:graphicFrame macro="">
      <xdr:nvGraphicFramePr>
        <xdr:cNvPr id="1029" name="Graf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9525</xdr:colOff>
      <xdr:row>221</xdr:row>
      <xdr:rowOff>114300</xdr:rowOff>
    </xdr:from>
    <xdr:to>
      <xdr:col>10</xdr:col>
      <xdr:colOff>200025</xdr:colOff>
      <xdr:row>232</xdr:row>
      <xdr:rowOff>114300</xdr:rowOff>
    </xdr:to>
    <xdr:graphicFrame macro="">
      <xdr:nvGraphicFramePr>
        <xdr:cNvPr id="1030" name="Graf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495300</xdr:colOff>
      <xdr:row>251</xdr:row>
      <xdr:rowOff>142875</xdr:rowOff>
    </xdr:from>
    <xdr:to>
      <xdr:col>9</xdr:col>
      <xdr:colOff>209550</xdr:colOff>
      <xdr:row>262</xdr:row>
      <xdr:rowOff>180975</xdr:rowOff>
    </xdr:to>
    <xdr:graphicFrame macro="">
      <xdr:nvGraphicFramePr>
        <xdr:cNvPr id="1031" name="Graf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504825</xdr:colOff>
      <xdr:row>283</xdr:row>
      <xdr:rowOff>152400</xdr:rowOff>
    </xdr:from>
    <xdr:to>
      <xdr:col>10</xdr:col>
      <xdr:colOff>180975</xdr:colOff>
      <xdr:row>295</xdr:row>
      <xdr:rowOff>95250</xdr:rowOff>
    </xdr:to>
    <xdr:graphicFrame macro="">
      <xdr:nvGraphicFramePr>
        <xdr:cNvPr id="1032" name="Graf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180975</xdr:colOff>
      <xdr:row>326</xdr:row>
      <xdr:rowOff>95250</xdr:rowOff>
    </xdr:from>
    <xdr:to>
      <xdr:col>10</xdr:col>
      <xdr:colOff>66675</xdr:colOff>
      <xdr:row>339</xdr:row>
      <xdr:rowOff>28575</xdr:rowOff>
    </xdr:to>
    <xdr:graphicFrame macro="">
      <xdr:nvGraphicFramePr>
        <xdr:cNvPr id="1033" name="Graf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409575</xdr:colOff>
      <xdr:row>356</xdr:row>
      <xdr:rowOff>38100</xdr:rowOff>
    </xdr:from>
    <xdr:to>
      <xdr:col>10</xdr:col>
      <xdr:colOff>257175</xdr:colOff>
      <xdr:row>367</xdr:row>
      <xdr:rowOff>9525</xdr:rowOff>
    </xdr:to>
    <xdr:graphicFrame macro="">
      <xdr:nvGraphicFramePr>
        <xdr:cNvPr id="103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238125</xdr:colOff>
      <xdr:row>387</xdr:row>
      <xdr:rowOff>142875</xdr:rowOff>
    </xdr:from>
    <xdr:to>
      <xdr:col>10</xdr:col>
      <xdr:colOff>200025</xdr:colOff>
      <xdr:row>399</xdr:row>
      <xdr:rowOff>114300</xdr:rowOff>
    </xdr:to>
    <xdr:graphicFrame macro="">
      <xdr:nvGraphicFramePr>
        <xdr:cNvPr id="1035" name="Graf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18</xdr:row>
      <xdr:rowOff>142875</xdr:rowOff>
    </xdr:from>
    <xdr:to>
      <xdr:col>11</xdr:col>
      <xdr:colOff>352425</xdr:colOff>
      <xdr:row>31</xdr:row>
      <xdr:rowOff>19050</xdr:rowOff>
    </xdr:to>
    <xdr:graphicFrame macro="">
      <xdr:nvGraphicFramePr>
        <xdr:cNvPr id="20481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50</xdr:row>
      <xdr:rowOff>38100</xdr:rowOff>
    </xdr:from>
    <xdr:to>
      <xdr:col>11</xdr:col>
      <xdr:colOff>209550</xdr:colOff>
      <xdr:row>61</xdr:row>
      <xdr:rowOff>180975</xdr:rowOff>
    </xdr:to>
    <xdr:graphicFrame macro="">
      <xdr:nvGraphicFramePr>
        <xdr:cNvPr id="2048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78</xdr:row>
      <xdr:rowOff>76200</xdr:rowOff>
    </xdr:from>
    <xdr:to>
      <xdr:col>11</xdr:col>
      <xdr:colOff>304800</xdr:colOff>
      <xdr:row>89</xdr:row>
      <xdr:rowOff>152400</xdr:rowOff>
    </xdr:to>
    <xdr:graphicFrame macro="">
      <xdr:nvGraphicFramePr>
        <xdr:cNvPr id="20483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57150</xdr:colOff>
      <xdr:row>120</xdr:row>
      <xdr:rowOff>161925</xdr:rowOff>
    </xdr:from>
    <xdr:to>
      <xdr:col>11</xdr:col>
      <xdr:colOff>247650</xdr:colOff>
      <xdr:row>133</xdr:row>
      <xdr:rowOff>76200</xdr:rowOff>
    </xdr:to>
    <xdr:graphicFrame macro="">
      <xdr:nvGraphicFramePr>
        <xdr:cNvPr id="20484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504825</xdr:colOff>
      <xdr:row>9</xdr:row>
      <xdr:rowOff>19050</xdr:rowOff>
    </xdr:from>
    <xdr:to>
      <xdr:col>27</xdr:col>
      <xdr:colOff>66675</xdr:colOff>
      <xdr:row>23</xdr:row>
      <xdr:rowOff>142875</xdr:rowOff>
    </xdr:to>
    <xdr:graphicFrame macro="">
      <xdr:nvGraphicFramePr>
        <xdr:cNvPr id="25601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428625</xdr:colOff>
      <xdr:row>36</xdr:row>
      <xdr:rowOff>76200</xdr:rowOff>
    </xdr:from>
    <xdr:to>
      <xdr:col>26</xdr:col>
      <xdr:colOff>304800</xdr:colOff>
      <xdr:row>49</xdr:row>
      <xdr:rowOff>104775</xdr:rowOff>
    </xdr:to>
    <xdr:graphicFrame macro="">
      <xdr:nvGraphicFramePr>
        <xdr:cNvPr id="2560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02"/>
  <sheetViews>
    <sheetView workbookViewId="0">
      <selection activeCell="A74" sqref="A74"/>
    </sheetView>
  </sheetViews>
  <sheetFormatPr defaultRowHeight="15"/>
  <cols>
    <col min="1" max="11" width="7.7109375" customWidth="1"/>
  </cols>
  <sheetData>
    <row r="2" spans="1:11" ht="15.75" thickBot="1">
      <c r="A2" s="24" t="s">
        <v>581</v>
      </c>
    </row>
    <row r="3" spans="1:11" ht="15.75" thickBot="1">
      <c r="A3" s="12" t="s">
        <v>4</v>
      </c>
      <c r="B3" s="13" t="s">
        <v>5</v>
      </c>
      <c r="C3" s="13" t="s">
        <v>375</v>
      </c>
      <c r="D3" s="13" t="s">
        <v>6</v>
      </c>
      <c r="E3" s="14" t="s">
        <v>7</v>
      </c>
      <c r="F3" s="1"/>
      <c r="G3" s="12" t="s">
        <v>0</v>
      </c>
      <c r="H3" s="13" t="s">
        <v>1</v>
      </c>
      <c r="I3" s="13" t="s">
        <v>374</v>
      </c>
      <c r="J3" s="13" t="s">
        <v>2</v>
      </c>
      <c r="K3" s="14" t="s">
        <v>3</v>
      </c>
    </row>
    <row r="4" spans="1:11">
      <c r="A4" s="9">
        <f>A5/E6*100</f>
        <v>2.6315789473684208</v>
      </c>
      <c r="B4" s="10">
        <f>B5/E6*100</f>
        <v>14.035087719298245</v>
      </c>
      <c r="C4" s="10">
        <f>C5/E6*100</f>
        <v>40.350877192982452</v>
      </c>
      <c r="D4" s="10">
        <f>D5/E6*100</f>
        <v>27.192982456140353</v>
      </c>
      <c r="E4" s="11">
        <f>E5/E6*100</f>
        <v>15.789473684210526</v>
      </c>
      <c r="F4" s="1"/>
      <c r="G4" s="9">
        <f>G5/K6*100</f>
        <v>3.4722222222222223</v>
      </c>
      <c r="H4" s="10">
        <f>H5/K6*100</f>
        <v>14.583333333333334</v>
      </c>
      <c r="I4" s="10">
        <f>I5/K6*100</f>
        <v>47.222222222222221</v>
      </c>
      <c r="J4" s="10">
        <f>J5/K6*100</f>
        <v>20.138888888888889</v>
      </c>
      <c r="K4" s="11">
        <f>K5/K6*100</f>
        <v>14.583333333333334</v>
      </c>
    </row>
    <row r="5" spans="1:11" ht="15.75" thickBot="1">
      <c r="A5" s="6">
        <v>3</v>
      </c>
      <c r="B5" s="7">
        <v>16</v>
      </c>
      <c r="C5" s="7">
        <v>46</v>
      </c>
      <c r="D5" s="7">
        <v>31</v>
      </c>
      <c r="E5" s="8">
        <v>18</v>
      </c>
      <c r="F5" s="1"/>
      <c r="G5" s="6">
        <v>5</v>
      </c>
      <c r="H5" s="7">
        <v>21</v>
      </c>
      <c r="I5" s="7">
        <v>68</v>
      </c>
      <c r="J5" s="7">
        <v>29</v>
      </c>
      <c r="K5" s="8">
        <v>21</v>
      </c>
    </row>
    <row r="6" spans="1:11" ht="15.75" thickBot="1">
      <c r="A6" s="1"/>
      <c r="B6" s="1"/>
      <c r="C6" s="1"/>
      <c r="D6" s="1" t="s">
        <v>8</v>
      </c>
      <c r="E6" s="26">
        <f>A5+B5+C5+D5+E5</f>
        <v>114</v>
      </c>
      <c r="F6" s="1"/>
      <c r="G6" s="1"/>
      <c r="H6" s="1"/>
      <c r="I6" s="1"/>
      <c r="J6" s="1" t="s">
        <v>9</v>
      </c>
      <c r="K6" s="27">
        <f>G5+H5+I5+J5+K5</f>
        <v>144</v>
      </c>
    </row>
    <row r="7" spans="1:11" ht="15.75" thickBot="1">
      <c r="A7" s="1"/>
      <c r="B7" s="1" t="s">
        <v>10</v>
      </c>
      <c r="C7" s="1"/>
      <c r="D7" s="1"/>
      <c r="E7" s="1" t="s">
        <v>28</v>
      </c>
      <c r="F7" s="1" t="s">
        <v>28</v>
      </c>
      <c r="G7" s="1"/>
      <c r="H7" s="1"/>
      <c r="I7" s="1"/>
      <c r="J7" s="1" t="s">
        <v>28</v>
      </c>
      <c r="K7" s="1" t="s">
        <v>28</v>
      </c>
    </row>
    <row r="8" spans="1:11" ht="15.75" thickBot="1">
      <c r="A8" s="1"/>
      <c r="B8" s="1"/>
      <c r="C8" s="1"/>
      <c r="D8" s="15" t="s">
        <v>13</v>
      </c>
      <c r="E8" s="16" t="s">
        <v>14</v>
      </c>
      <c r="F8" s="16" t="s">
        <v>376</v>
      </c>
      <c r="G8" s="16" t="s">
        <v>15</v>
      </c>
      <c r="H8" s="17" t="s">
        <v>16</v>
      </c>
      <c r="I8" s="1"/>
      <c r="J8" s="1"/>
      <c r="K8" s="1"/>
    </row>
    <row r="9" spans="1:11">
      <c r="A9" s="29" t="s">
        <v>418</v>
      </c>
      <c r="B9" s="187"/>
      <c r="C9" s="129"/>
      <c r="D9" s="20">
        <f>D10/H11*100</f>
        <v>3.1007751937984498</v>
      </c>
      <c r="E9" s="18">
        <f>E10/H11*100</f>
        <v>14.34108527131783</v>
      </c>
      <c r="F9" s="18">
        <f>F10/H11*100</f>
        <v>44.186046511627907</v>
      </c>
      <c r="G9" s="18">
        <f>G10/H11*100</f>
        <v>23.255813953488371</v>
      </c>
      <c r="H9" s="19">
        <f>H10/H11*100</f>
        <v>15.11627906976744</v>
      </c>
      <c r="I9" s="1"/>
      <c r="J9" s="1"/>
      <c r="K9" s="1"/>
    </row>
    <row r="10" spans="1:11" ht="15.75" thickBot="1">
      <c r="A10" s="90" t="s">
        <v>419</v>
      </c>
      <c r="B10" s="91"/>
      <c r="C10" s="92"/>
      <c r="D10" s="21">
        <f>A5+G5</f>
        <v>8</v>
      </c>
      <c r="E10" s="7">
        <f>B5+H5</f>
        <v>37</v>
      </c>
      <c r="F10" s="7">
        <f>C5+I5</f>
        <v>114</v>
      </c>
      <c r="G10" s="7">
        <f>D5+J5</f>
        <v>60</v>
      </c>
      <c r="H10" s="8">
        <f>E5+K5</f>
        <v>39</v>
      </c>
      <c r="I10" s="1"/>
      <c r="J10" s="1"/>
      <c r="K10" s="1"/>
    </row>
    <row r="11" spans="1:11" ht="15.75" thickBot="1">
      <c r="A11" s="1"/>
      <c r="B11" s="1"/>
      <c r="C11" s="1"/>
      <c r="D11" s="1"/>
      <c r="E11" s="1"/>
      <c r="F11" s="1" t="s">
        <v>66</v>
      </c>
      <c r="G11" s="1"/>
      <c r="H11" s="32">
        <f>E6+K6</f>
        <v>258</v>
      </c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72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72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72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72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72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72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72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72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72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72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72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72"/>
      <c r="I23" s="1"/>
      <c r="J23" s="1"/>
      <c r="K23" s="1"/>
    </row>
    <row r="24" spans="1:11">
      <c r="A24" s="24" t="s">
        <v>580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5.75" thickBo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5.75" thickBot="1">
      <c r="A26" s="1"/>
      <c r="B26" s="12" t="s">
        <v>17</v>
      </c>
      <c r="C26" s="13" t="s">
        <v>18</v>
      </c>
      <c r="D26" s="14" t="s">
        <v>19</v>
      </c>
      <c r="E26" s="1"/>
      <c r="F26" s="1"/>
      <c r="G26" s="12" t="s">
        <v>20</v>
      </c>
      <c r="H26" s="13" t="s">
        <v>21</v>
      </c>
      <c r="I26" s="14" t="s">
        <v>22</v>
      </c>
      <c r="J26" s="1"/>
      <c r="K26" s="1"/>
    </row>
    <row r="27" spans="1:11">
      <c r="A27" s="29" t="s">
        <v>11</v>
      </c>
      <c r="B27" s="9">
        <f>B28/E29*100</f>
        <v>45.614035087719294</v>
      </c>
      <c r="C27" s="10">
        <f>C28/E29*100</f>
        <v>37.719298245614034</v>
      </c>
      <c r="D27" s="11">
        <f>D28/E29*100</f>
        <v>16.666666666666664</v>
      </c>
      <c r="E27" s="2"/>
      <c r="F27" s="22" t="s">
        <v>11</v>
      </c>
      <c r="G27" s="25">
        <f>G28/K29*100</f>
        <v>30.555555555555557</v>
      </c>
      <c r="H27" s="10">
        <f>H28/K29*100</f>
        <v>43.055555555555557</v>
      </c>
      <c r="I27" s="11">
        <f>I28/K29*100</f>
        <v>26.388888888888889</v>
      </c>
      <c r="J27" s="1"/>
      <c r="K27" s="1"/>
    </row>
    <row r="28" spans="1:11" ht="15.75" thickBot="1">
      <c r="A28" s="30" t="s">
        <v>12</v>
      </c>
      <c r="B28" s="6">
        <v>52</v>
      </c>
      <c r="C28" s="7">
        <v>43</v>
      </c>
      <c r="D28" s="8">
        <v>19</v>
      </c>
      <c r="E28" s="1"/>
      <c r="F28" s="23" t="s">
        <v>12</v>
      </c>
      <c r="G28" s="21">
        <v>44</v>
      </c>
      <c r="H28" s="7">
        <v>62</v>
      </c>
      <c r="I28" s="8">
        <v>38</v>
      </c>
      <c r="J28" s="1"/>
      <c r="K28" s="1"/>
    </row>
    <row r="29" spans="1:11" ht="15.75" thickBot="1">
      <c r="A29" s="1"/>
      <c r="B29" s="1"/>
      <c r="C29" s="1"/>
      <c r="D29" s="1" t="s">
        <v>8</v>
      </c>
      <c r="E29" s="26">
        <f>B28+C28+D28</f>
        <v>114</v>
      </c>
      <c r="F29" s="1"/>
      <c r="G29" s="1" t="s">
        <v>28</v>
      </c>
      <c r="H29" s="1" t="s">
        <v>28</v>
      </c>
      <c r="I29" s="1" t="s">
        <v>28</v>
      </c>
      <c r="J29" s="1" t="s">
        <v>9</v>
      </c>
      <c r="K29" s="28">
        <f>G28+H28+I28</f>
        <v>144</v>
      </c>
    </row>
    <row r="30" spans="1:11" ht="15.75" thickBot="1">
      <c r="A30" s="1" t="s">
        <v>10</v>
      </c>
      <c r="B30" s="1"/>
      <c r="C30" s="1"/>
      <c r="D30" s="1"/>
      <c r="E30" s="12" t="s">
        <v>25</v>
      </c>
      <c r="F30" s="13" t="s">
        <v>24</v>
      </c>
      <c r="G30" s="14" t="s">
        <v>23</v>
      </c>
      <c r="H30" s="1"/>
      <c r="I30" s="1"/>
      <c r="J30" s="1"/>
      <c r="K30" s="1"/>
    </row>
    <row r="31" spans="1:11">
      <c r="A31" s="1"/>
      <c r="B31" s="1"/>
      <c r="C31" s="1"/>
      <c r="D31" s="22" t="s">
        <v>11</v>
      </c>
      <c r="E31" s="25">
        <f>E32/H33*100</f>
        <v>37.209302325581397</v>
      </c>
      <c r="F31" s="10">
        <f>F32/H33*100</f>
        <v>40.697674418604649</v>
      </c>
      <c r="G31" s="11">
        <f>G32/H33*100</f>
        <v>22.093023255813954</v>
      </c>
      <c r="H31" s="1"/>
      <c r="I31" s="1"/>
      <c r="J31" s="1"/>
      <c r="K31" s="1"/>
    </row>
    <row r="32" spans="1:11" ht="15.75" thickBot="1">
      <c r="A32" s="1"/>
      <c r="B32" s="1"/>
      <c r="C32" s="1"/>
      <c r="D32" s="23" t="s">
        <v>12</v>
      </c>
      <c r="E32" s="21">
        <f>B28+G28</f>
        <v>96</v>
      </c>
      <c r="F32" s="7">
        <f>C28+H28</f>
        <v>105</v>
      </c>
      <c r="G32" s="8">
        <f>D28+I28</f>
        <v>57</v>
      </c>
      <c r="H32" s="1"/>
      <c r="I32" s="1"/>
      <c r="J32" s="1"/>
      <c r="K32" s="1"/>
    </row>
    <row r="33" spans="1:11" ht="15.75" thickBot="1">
      <c r="A33" s="1"/>
      <c r="B33" s="1"/>
      <c r="C33" s="1"/>
      <c r="D33" s="1"/>
      <c r="E33" s="1"/>
      <c r="F33" s="1"/>
      <c r="G33" s="1" t="s">
        <v>26</v>
      </c>
      <c r="H33" s="32">
        <f>E32+G32+F32</f>
        <v>258</v>
      </c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24" t="s">
        <v>403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5.75" thickBot="1">
      <c r="A46" s="1" t="s">
        <v>37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75" thickBot="1">
      <c r="A47" s="1"/>
      <c r="B47" s="12" t="s">
        <v>31</v>
      </c>
      <c r="C47" s="13" t="s">
        <v>32</v>
      </c>
      <c r="D47" s="13" t="s">
        <v>33</v>
      </c>
      <c r="E47" s="13" t="s">
        <v>34</v>
      </c>
      <c r="F47" s="13" t="s">
        <v>35</v>
      </c>
      <c r="G47" s="14" t="s">
        <v>36</v>
      </c>
      <c r="H47" s="138" t="s">
        <v>420</v>
      </c>
      <c r="I47" s="1"/>
      <c r="J47" s="1"/>
      <c r="K47" s="1"/>
    </row>
    <row r="48" spans="1:11">
      <c r="A48" s="3" t="s">
        <v>11</v>
      </c>
      <c r="B48" s="10">
        <f>B49/H50*100</f>
        <v>11.627906976744185</v>
      </c>
      <c r="C48" s="10">
        <f>C49/H50*100</f>
        <v>16.666666666666664</v>
      </c>
      <c r="D48" s="10">
        <f>D49/H50*100</f>
        <v>10.465116279069768</v>
      </c>
      <c r="E48" s="10">
        <f>E49/H50*100</f>
        <v>15.891472868217054</v>
      </c>
      <c r="F48" s="10">
        <f>F49/H50*100</f>
        <v>41.472868217054263</v>
      </c>
      <c r="G48" s="11">
        <f>G49/H50*100</f>
        <v>3.8759689922480618</v>
      </c>
      <c r="H48" s="2">
        <f>SUM(B48:G48)</f>
        <v>100</v>
      </c>
      <c r="I48" s="1"/>
      <c r="J48" s="1"/>
      <c r="K48" s="1"/>
    </row>
    <row r="49" spans="1:11" ht="15.75" thickBot="1">
      <c r="A49" s="6" t="s">
        <v>12</v>
      </c>
      <c r="B49" s="7">
        <v>30</v>
      </c>
      <c r="C49" s="7">
        <v>43</v>
      </c>
      <c r="D49" s="7">
        <v>27</v>
      </c>
      <c r="E49" s="7">
        <v>41</v>
      </c>
      <c r="F49" s="7">
        <v>107</v>
      </c>
      <c r="G49" s="8">
        <v>10</v>
      </c>
      <c r="H49" s="1"/>
      <c r="I49" s="1"/>
      <c r="J49" s="1"/>
      <c r="K49" s="1"/>
    </row>
    <row r="50" spans="1:11" ht="15.75" thickBot="1">
      <c r="A50" s="1"/>
      <c r="B50" s="1"/>
      <c r="C50" s="1"/>
      <c r="D50" s="1"/>
      <c r="E50" s="1"/>
      <c r="F50" s="1"/>
      <c r="G50" s="1" t="s">
        <v>26</v>
      </c>
      <c r="H50" s="32">
        <f>B49+C49+D49+E49+F49+G49</f>
        <v>258</v>
      </c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24" t="s">
        <v>413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thickBot="1">
      <c r="A64" s="1" t="s">
        <v>27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thickBot="1">
      <c r="A65" s="200" t="s">
        <v>416</v>
      </c>
      <c r="B65" s="43"/>
      <c r="C65" s="43"/>
      <c r="D65" s="43"/>
      <c r="E65" s="197"/>
      <c r="F65" s="196" t="s">
        <v>12</v>
      </c>
      <c r="G65" s="14" t="s">
        <v>11</v>
      </c>
      <c r="H65" s="1"/>
      <c r="I65" s="1"/>
      <c r="J65" s="1"/>
      <c r="K65" s="1"/>
    </row>
    <row r="66" spans="1:11" ht="15.75" thickBot="1">
      <c r="A66" s="198" t="s">
        <v>404</v>
      </c>
      <c r="B66" s="192"/>
      <c r="C66" s="192"/>
      <c r="D66" s="192"/>
      <c r="E66" s="199"/>
      <c r="F66" s="205">
        <v>72</v>
      </c>
      <c r="G66" s="64">
        <f>F66/258*100</f>
        <v>27.906976744186046</v>
      </c>
      <c r="H66" s="1" t="s">
        <v>415</v>
      </c>
      <c r="I66" s="1"/>
      <c r="J66" s="1"/>
      <c r="K66" s="1"/>
    </row>
    <row r="67" spans="1:11">
      <c r="A67" s="87" t="s">
        <v>405</v>
      </c>
      <c r="B67" s="44"/>
      <c r="C67" s="44"/>
      <c r="D67" s="44"/>
      <c r="E67" s="88"/>
      <c r="F67" s="193">
        <v>31</v>
      </c>
      <c r="G67" s="201">
        <f t="shared" ref="G67:G74" si="0">F67/258*100</f>
        <v>12.015503875968992</v>
      </c>
      <c r="H67" s="187" t="s">
        <v>411</v>
      </c>
      <c r="I67" s="187"/>
      <c r="J67" s="129"/>
      <c r="K67" s="188">
        <v>5</v>
      </c>
    </row>
    <row r="68" spans="1:11">
      <c r="A68" s="85" t="s">
        <v>406</v>
      </c>
      <c r="B68" s="81"/>
      <c r="C68" s="81"/>
      <c r="D68" s="81"/>
      <c r="E68" s="86"/>
      <c r="F68" s="194">
        <v>39</v>
      </c>
      <c r="G68" s="202">
        <f t="shared" si="0"/>
        <v>15.11627906976744</v>
      </c>
      <c r="H68" s="81" t="s">
        <v>412</v>
      </c>
      <c r="I68" s="81"/>
      <c r="J68" s="86"/>
      <c r="K68" s="189">
        <v>1</v>
      </c>
    </row>
    <row r="69" spans="1:11" ht="15.75" thickBot="1">
      <c r="A69" s="87" t="s">
        <v>29</v>
      </c>
      <c r="B69" s="44"/>
      <c r="C69" s="44"/>
      <c r="D69" s="44"/>
      <c r="E69" s="88"/>
      <c r="F69" s="193">
        <v>12</v>
      </c>
      <c r="G69" s="201">
        <f t="shared" si="0"/>
        <v>4.6511627906976747</v>
      </c>
      <c r="H69" s="120" t="s">
        <v>414</v>
      </c>
      <c r="I69" s="120"/>
      <c r="J69" s="121"/>
      <c r="K69" s="190">
        <v>2</v>
      </c>
    </row>
    <row r="70" spans="1:11">
      <c r="A70" s="85" t="s">
        <v>407</v>
      </c>
      <c r="B70" s="81"/>
      <c r="C70" s="81"/>
      <c r="D70" s="81"/>
      <c r="E70" s="86"/>
      <c r="F70" s="194">
        <v>24</v>
      </c>
      <c r="G70" s="202">
        <f t="shared" si="0"/>
        <v>9.3023255813953494</v>
      </c>
      <c r="H70" s="1"/>
      <c r="I70" s="1"/>
      <c r="J70" s="1"/>
      <c r="K70" s="1"/>
    </row>
    <row r="71" spans="1:11">
      <c r="A71" s="87" t="s">
        <v>408</v>
      </c>
      <c r="B71" s="44"/>
      <c r="C71" s="44"/>
      <c r="D71" s="44"/>
      <c r="E71" s="88"/>
      <c r="F71" s="193">
        <v>46</v>
      </c>
      <c r="G71" s="201">
        <f t="shared" si="0"/>
        <v>17.829457364341085</v>
      </c>
      <c r="H71" s="1"/>
      <c r="I71" s="1"/>
      <c r="J71" s="1"/>
      <c r="K71" s="1"/>
    </row>
    <row r="72" spans="1:11">
      <c r="A72" s="85" t="s">
        <v>409</v>
      </c>
      <c r="B72" s="81"/>
      <c r="C72" s="81"/>
      <c r="D72" s="81"/>
      <c r="E72" s="86"/>
      <c r="F72" s="194">
        <v>11</v>
      </c>
      <c r="G72" s="202">
        <f t="shared" si="0"/>
        <v>4.2635658914728678</v>
      </c>
      <c r="H72" s="1"/>
      <c r="I72" s="1"/>
      <c r="J72" s="1"/>
      <c r="K72" s="1"/>
    </row>
    <row r="73" spans="1:11">
      <c r="A73" s="85" t="s">
        <v>410</v>
      </c>
      <c r="B73" s="81"/>
      <c r="C73" s="81"/>
      <c r="D73" s="81"/>
      <c r="E73" s="86"/>
      <c r="F73" s="194">
        <v>15</v>
      </c>
      <c r="G73" s="202">
        <f t="shared" si="0"/>
        <v>5.8139534883720927</v>
      </c>
      <c r="H73" s="1" t="s">
        <v>28</v>
      </c>
      <c r="I73" s="1"/>
      <c r="J73" s="206" t="s">
        <v>28</v>
      </c>
      <c r="K73" s="1"/>
    </row>
    <row r="74" spans="1:11" ht="15.75" thickBot="1">
      <c r="A74" s="90" t="s">
        <v>30</v>
      </c>
      <c r="B74" s="91"/>
      <c r="C74" s="91"/>
      <c r="D74" s="91"/>
      <c r="E74" s="92"/>
      <c r="F74" s="195">
        <v>8</v>
      </c>
      <c r="G74" s="203">
        <f t="shared" si="0"/>
        <v>3.1007751937984498</v>
      </c>
      <c r="H74" s="1"/>
      <c r="I74" s="1"/>
      <c r="J74" s="1"/>
      <c r="K74" s="1"/>
    </row>
    <row r="75" spans="1:11" ht="15.75" thickBot="1">
      <c r="A75" s="90"/>
      <c r="B75" s="91"/>
      <c r="C75" s="91"/>
      <c r="D75" s="91"/>
      <c r="E75" s="92" t="s">
        <v>314</v>
      </c>
      <c r="F75" s="195">
        <f>SUM(F66:F74)</f>
        <v>258</v>
      </c>
      <c r="G75" s="204">
        <f>SUM(G66:G74)</f>
        <v>100</v>
      </c>
      <c r="H75" s="1"/>
      <c r="I75" s="1"/>
      <c r="J75" s="1"/>
      <c r="K75" s="1"/>
    </row>
    <row r="76" spans="1:1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/>
      <c r="B78" s="1" t="s">
        <v>579</v>
      </c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/>
      <c r="B79" s="1" t="s">
        <v>582</v>
      </c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/>
      <c r="B80" s="1"/>
      <c r="C80" s="1" t="s">
        <v>583</v>
      </c>
      <c r="D80" s="1"/>
      <c r="E80" s="1"/>
      <c r="F80" s="1"/>
      <c r="G80" s="1"/>
      <c r="H80" s="1"/>
      <c r="I80" s="1"/>
      <c r="J80" s="1"/>
      <c r="K80" s="1"/>
    </row>
    <row r="81" spans="1:12">
      <c r="A81" s="1"/>
      <c r="B81" s="1"/>
      <c r="C81" s="1" t="s">
        <v>588</v>
      </c>
      <c r="D81" s="1"/>
      <c r="E81" s="1"/>
      <c r="F81" s="1"/>
      <c r="G81" s="1"/>
      <c r="H81" s="1"/>
      <c r="I81" s="1"/>
      <c r="J81" s="1"/>
      <c r="K81" s="1"/>
    </row>
    <row r="82" spans="1:12">
      <c r="A82" s="1"/>
      <c r="B82" s="1"/>
      <c r="C82" s="1" t="s">
        <v>584</v>
      </c>
      <c r="D82" s="1"/>
      <c r="E82" s="1"/>
      <c r="F82" s="1"/>
      <c r="G82" s="1"/>
      <c r="H82" s="1"/>
      <c r="I82" s="1"/>
      <c r="J82" s="1"/>
      <c r="K82" s="1"/>
    </row>
    <row r="83" spans="1:12">
      <c r="A83" s="1"/>
      <c r="B83" s="1"/>
      <c r="C83" s="1" t="s">
        <v>594</v>
      </c>
      <c r="D83" s="1"/>
      <c r="E83" s="1"/>
      <c r="F83" s="1"/>
      <c r="G83" s="1"/>
      <c r="H83" s="1"/>
      <c r="I83" s="1"/>
      <c r="J83" s="1"/>
      <c r="K83" s="1"/>
    </row>
    <row r="84" spans="1:12" ht="15.75" thickBo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2" ht="15.75" thickBot="1">
      <c r="A85" s="196" t="s">
        <v>585</v>
      </c>
      <c r="B85" s="270" t="s">
        <v>586</v>
      </c>
      <c r="C85" s="197" t="s">
        <v>587</v>
      </c>
      <c r="D85" s="1"/>
      <c r="E85" s="196" t="s">
        <v>585</v>
      </c>
      <c r="F85" s="270" t="s">
        <v>586</v>
      </c>
      <c r="G85" s="197" t="s">
        <v>587</v>
      </c>
      <c r="H85" s="1"/>
      <c r="I85" s="196" t="s">
        <v>585</v>
      </c>
      <c r="J85" s="270" t="s">
        <v>586</v>
      </c>
      <c r="K85" s="197" t="s">
        <v>587</v>
      </c>
    </row>
    <row r="86" spans="1:12">
      <c r="A86" s="198"/>
      <c r="B86" s="275">
        <v>3</v>
      </c>
      <c r="C86" s="279">
        <f ca="1">'ot 3-9'!E7</f>
        <v>100</v>
      </c>
      <c r="D86" s="143"/>
      <c r="E86" s="267"/>
      <c r="F86" s="39">
        <v>12</v>
      </c>
      <c r="G86" s="279">
        <f ca="1">'ot. 10-21'!$J$91</f>
        <v>79.554263565891475</v>
      </c>
      <c r="H86" s="143"/>
      <c r="I86" s="267"/>
      <c r="J86" s="39">
        <v>21</v>
      </c>
      <c r="K86" s="279">
        <f ca="1">'ot. 10-21'!$D$383</f>
        <v>70.598006644518279</v>
      </c>
    </row>
    <row r="87" spans="1:12">
      <c r="A87" s="271"/>
      <c r="B87" s="276">
        <v>4</v>
      </c>
      <c r="C87" s="273">
        <f ca="1">'ot 3-9'!E13</f>
        <v>100</v>
      </c>
      <c r="D87" s="206"/>
      <c r="E87" s="268"/>
      <c r="F87" s="142">
        <v>13</v>
      </c>
      <c r="G87" s="273">
        <f ca="1">'ot. 10-21'!$K$118</f>
        <v>81.879844961240309</v>
      </c>
      <c r="H87" s="206"/>
      <c r="I87" s="194"/>
      <c r="J87" s="142">
        <v>22</v>
      </c>
      <c r="K87" s="273">
        <f ca="1">'otázky 22-25'!E15</f>
        <v>80.426356589147289</v>
      </c>
    </row>
    <row r="88" spans="1:12">
      <c r="A88" s="271"/>
      <c r="B88" s="276">
        <v>5</v>
      </c>
      <c r="C88" s="273">
        <f ca="1">'ot 3-9'!E19</f>
        <v>100</v>
      </c>
      <c r="D88" s="206"/>
      <c r="E88" s="268"/>
      <c r="F88" s="142">
        <v>14</v>
      </c>
      <c r="G88" s="273">
        <f ca="1">'ot. 10-21'!$E$149</f>
        <v>87.693798449612402</v>
      </c>
      <c r="H88" s="213"/>
      <c r="I88" s="194"/>
      <c r="J88" s="142">
        <v>23</v>
      </c>
      <c r="K88" s="273">
        <f ca="1">'otázky 22-25'!E45</f>
        <v>65.193798449612402</v>
      </c>
    </row>
    <row r="89" spans="1:12">
      <c r="A89" s="271"/>
      <c r="B89" s="276">
        <v>6</v>
      </c>
      <c r="C89" s="273">
        <f ca="1">'ot 3-9'!E25</f>
        <v>99.999999999999986</v>
      </c>
      <c r="D89" s="206"/>
      <c r="E89" s="268"/>
      <c r="F89" s="142">
        <v>15</v>
      </c>
      <c r="G89" s="273">
        <f ca="1">'ot. 10-21'!$D$181</f>
        <v>81.26614987080103</v>
      </c>
      <c r="H89" s="213"/>
      <c r="I89" s="194"/>
      <c r="J89" s="142">
        <v>24</v>
      </c>
      <c r="K89" s="273">
        <f ca="1">'otázky 22-25'!E78</f>
        <v>85.658914728682163</v>
      </c>
    </row>
    <row r="90" spans="1:12">
      <c r="A90" s="271"/>
      <c r="B90" s="276">
        <v>7</v>
      </c>
      <c r="C90" s="273">
        <f ca="1">'ot 3-9'!F56</f>
        <v>91.860465116279073</v>
      </c>
      <c r="D90" s="206"/>
      <c r="E90" s="268"/>
      <c r="F90" s="142">
        <v>16</v>
      </c>
      <c r="G90" s="273">
        <f ca="1">'ot. 10-21'!$D$216</f>
        <v>75.775193798449607</v>
      </c>
      <c r="H90" s="213"/>
      <c r="I90" s="194"/>
      <c r="J90" s="142">
        <v>25</v>
      </c>
      <c r="K90" s="273">
        <f ca="1">'otázky 22-25'!E120</f>
        <v>79.037467700258404</v>
      </c>
    </row>
    <row r="91" spans="1:12">
      <c r="A91" s="271"/>
      <c r="B91" s="276">
        <v>8</v>
      </c>
      <c r="C91" s="273">
        <f ca="1">'ot 3-9'!F68</f>
        <v>99.612403100775197</v>
      </c>
      <c r="D91" s="206"/>
      <c r="E91" s="268"/>
      <c r="F91" s="142">
        <v>17</v>
      </c>
      <c r="G91" s="273">
        <f ca="1">'ot. 10-21'!$D$247</f>
        <v>69.767441860465112</v>
      </c>
      <c r="H91" s="213"/>
      <c r="I91" s="194"/>
      <c r="J91" s="142">
        <v>26</v>
      </c>
      <c r="K91" s="273"/>
    </row>
    <row r="92" spans="1:12" ht="15.75" thickBot="1">
      <c r="A92" s="271"/>
      <c r="B92" s="276">
        <v>9</v>
      </c>
      <c r="C92" s="273">
        <f ca="1">'ot 3-9'!F77</f>
        <v>94.573643410852711</v>
      </c>
      <c r="D92" s="206"/>
      <c r="E92" s="268"/>
      <c r="F92" s="142">
        <v>18</v>
      </c>
      <c r="G92" s="273">
        <f ca="1">'ot. 10-21'!$D$279</f>
        <v>81.782945736434115</v>
      </c>
      <c r="H92" s="213"/>
      <c r="I92" s="42"/>
      <c r="J92" s="40">
        <v>27</v>
      </c>
      <c r="K92" s="274"/>
    </row>
    <row r="93" spans="1:12">
      <c r="A93" s="271"/>
      <c r="B93" s="277">
        <v>10</v>
      </c>
      <c r="C93" s="273">
        <f ca="1">'ot. 10-21'!$K$18</f>
        <v>99.999999999999986</v>
      </c>
      <c r="D93" s="206"/>
      <c r="E93" s="268"/>
      <c r="F93" s="142">
        <v>19</v>
      </c>
      <c r="G93" s="273">
        <f ca="1">'ot. 10-21'!$D$322</f>
        <v>72.61904761904762</v>
      </c>
      <c r="H93" s="206"/>
      <c r="I93" s="143"/>
      <c r="J93" s="206"/>
      <c r="K93" s="206"/>
      <c r="L93" s="259"/>
    </row>
    <row r="94" spans="1:12" ht="15.75" thickBot="1">
      <c r="A94" s="272"/>
      <c r="B94" s="278">
        <v>11</v>
      </c>
      <c r="C94" s="274">
        <f ca="1">'ot. 10-21'!$B$50</f>
        <v>86.732259988073949</v>
      </c>
      <c r="D94" s="206"/>
      <c r="E94" s="269"/>
      <c r="F94" s="40">
        <v>20</v>
      </c>
      <c r="G94" s="274">
        <f ca="1">'ot. 10-21'!$D$354</f>
        <v>73.062015503875969</v>
      </c>
      <c r="H94" s="206"/>
      <c r="I94" s="143"/>
      <c r="J94" s="206"/>
      <c r="K94" s="206"/>
      <c r="L94" s="259"/>
    </row>
    <row r="95" spans="1:12">
      <c r="A95" s="114"/>
      <c r="B95" s="114"/>
      <c r="C95" s="265"/>
      <c r="D95" s="259"/>
      <c r="E95" s="259"/>
      <c r="F95" s="259"/>
      <c r="G95" s="259"/>
      <c r="H95" s="259"/>
      <c r="I95" s="259"/>
      <c r="J95" s="259"/>
      <c r="K95" s="259"/>
      <c r="L95" s="259"/>
    </row>
    <row r="96" spans="1:12">
      <c r="A96" s="114"/>
      <c r="B96" s="114"/>
      <c r="C96" s="265"/>
      <c r="D96" s="259"/>
      <c r="E96" s="259"/>
      <c r="F96" s="259"/>
      <c r="G96" s="259"/>
      <c r="H96" s="259"/>
      <c r="I96" s="259"/>
      <c r="J96" s="259"/>
      <c r="K96" s="259"/>
      <c r="L96" s="259"/>
    </row>
    <row r="97" spans="1:12">
      <c r="A97" s="114"/>
      <c r="B97" s="114"/>
      <c r="C97" s="265"/>
      <c r="D97" s="259"/>
      <c r="E97" s="259"/>
      <c r="F97" s="259"/>
      <c r="G97" s="259"/>
      <c r="H97" s="259"/>
      <c r="I97" s="259"/>
      <c r="J97" s="259"/>
      <c r="K97" s="259"/>
      <c r="L97" s="259"/>
    </row>
    <row r="98" spans="1:12">
      <c r="A98" s="114"/>
      <c r="B98" s="114"/>
      <c r="C98" s="265"/>
      <c r="D98" s="259"/>
      <c r="E98" s="259"/>
      <c r="F98" s="259"/>
      <c r="G98" s="259"/>
      <c r="H98" s="259"/>
      <c r="I98" s="259"/>
      <c r="J98" s="259"/>
      <c r="K98" s="259"/>
      <c r="L98" s="259"/>
    </row>
    <row r="99" spans="1:12">
      <c r="A99" s="114"/>
      <c r="B99" s="114"/>
      <c r="C99" s="265"/>
      <c r="D99" s="259"/>
      <c r="E99" s="259"/>
      <c r="F99" s="259"/>
      <c r="G99" s="259"/>
      <c r="H99" s="259"/>
      <c r="I99" s="259"/>
      <c r="J99" s="259"/>
      <c r="K99" s="259"/>
      <c r="L99" s="259"/>
    </row>
    <row r="100" spans="1:12">
      <c r="A100" s="259"/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  <c r="L100" s="259"/>
    </row>
    <row r="101" spans="1:12">
      <c r="A101" s="259"/>
      <c r="B101" s="259"/>
      <c r="C101" s="259"/>
      <c r="D101" s="259"/>
      <c r="E101" s="259"/>
      <c r="F101" s="259"/>
      <c r="G101" s="259"/>
      <c r="H101" s="259"/>
      <c r="I101" s="259"/>
      <c r="J101" s="259"/>
      <c r="K101" s="259"/>
      <c r="L101" s="259"/>
    </row>
    <row r="102" spans="1:12">
      <c r="A102" s="259"/>
      <c r="B102" s="259"/>
      <c r="C102" s="259"/>
      <c r="D102" s="259"/>
      <c r="E102" s="259"/>
      <c r="F102" s="259"/>
      <c r="G102" s="259"/>
      <c r="H102" s="259"/>
      <c r="I102" s="259"/>
      <c r="J102" s="259"/>
      <c r="K102" s="259"/>
      <c r="L102" s="259"/>
    </row>
  </sheetData>
  <phoneticPr fontId="0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90"/>
  <sheetViews>
    <sheetView workbookViewId="0">
      <selection activeCell="F1" sqref="F1"/>
    </sheetView>
  </sheetViews>
  <sheetFormatPr defaultRowHeight="15"/>
  <cols>
    <col min="3" max="3" width="9.140625" style="145"/>
    <col min="10" max="10" width="8.42578125" customWidth="1"/>
  </cols>
  <sheetData>
    <row r="1" spans="1:11">
      <c r="A1" s="24" t="s">
        <v>441</v>
      </c>
      <c r="C1" s="1"/>
      <c r="D1" s="1"/>
      <c r="E1" s="1"/>
      <c r="F1" s="1"/>
    </row>
    <row r="2" spans="1:11">
      <c r="A2" s="24"/>
      <c r="B2" s="1"/>
      <c r="C2" s="1"/>
      <c r="D2" s="1"/>
      <c r="E2" s="1"/>
      <c r="F2" s="1"/>
      <c r="G2" s="1"/>
      <c r="H2" s="1"/>
      <c r="I2" s="1"/>
      <c r="J2" s="1"/>
      <c r="K2" s="1" t="s">
        <v>28</v>
      </c>
    </row>
    <row r="3" spans="1:11" ht="15.75" thickBot="1">
      <c r="A3" s="24" t="s">
        <v>51</v>
      </c>
      <c r="B3" s="1"/>
      <c r="C3" s="1" t="s">
        <v>50</v>
      </c>
      <c r="D3" s="1"/>
      <c r="E3" s="1"/>
      <c r="F3" s="1"/>
      <c r="G3" s="1"/>
      <c r="H3" s="1"/>
      <c r="I3" s="1"/>
      <c r="J3" s="1"/>
      <c r="K3" s="1"/>
    </row>
    <row r="4" spans="1:11" ht="15.75" thickBot="1">
      <c r="A4" s="1"/>
      <c r="B4" s="1"/>
      <c r="C4" s="1"/>
      <c r="D4" s="36" t="s">
        <v>76</v>
      </c>
      <c r="E4" s="37" t="s">
        <v>77</v>
      </c>
      <c r="F4" s="38" t="s">
        <v>78</v>
      </c>
      <c r="G4" s="1" t="s">
        <v>421</v>
      </c>
      <c r="H4" s="1"/>
      <c r="I4" s="1"/>
      <c r="J4" s="1"/>
      <c r="K4" s="1"/>
    </row>
    <row r="5" spans="1:11">
      <c r="A5" s="29" t="s">
        <v>419</v>
      </c>
      <c r="B5" s="187"/>
      <c r="C5" s="129"/>
      <c r="D5" s="210">
        <v>102</v>
      </c>
      <c r="E5" s="211">
        <v>124</v>
      </c>
      <c r="F5" s="212">
        <v>32</v>
      </c>
      <c r="G5" s="1" t="s">
        <v>422</v>
      </c>
      <c r="H5" s="1"/>
      <c r="I5" s="1"/>
      <c r="J5" s="1"/>
      <c r="K5" s="1"/>
    </row>
    <row r="6" spans="1:11" ht="15.75" thickBot="1">
      <c r="A6" s="90" t="s">
        <v>418</v>
      </c>
      <c r="B6" s="91"/>
      <c r="C6" s="92"/>
      <c r="D6" s="207">
        <f>D5/258*100</f>
        <v>39.534883720930232</v>
      </c>
      <c r="E6" s="208">
        <f>E5/258*100</f>
        <v>48.062015503875969</v>
      </c>
      <c r="F6" s="209">
        <f>F5/258*100</f>
        <v>12.403100775193799</v>
      </c>
      <c r="G6" s="1" t="s">
        <v>423</v>
      </c>
      <c r="H6" s="1"/>
      <c r="I6" s="1"/>
      <c r="J6" s="1"/>
      <c r="K6" s="1"/>
    </row>
    <row r="7" spans="1:11">
      <c r="A7" s="1"/>
      <c r="B7" s="1" t="s">
        <v>66</v>
      </c>
      <c r="C7" s="1"/>
      <c r="D7" s="1">
        <f>D5+E5+F5</f>
        <v>258</v>
      </c>
      <c r="E7" s="52">
        <f>D6+E6+F6</f>
        <v>100</v>
      </c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.75" thickBot="1">
      <c r="A9" s="24" t="s">
        <v>424</v>
      </c>
      <c r="B9" s="1"/>
      <c r="C9" s="1" t="s">
        <v>49</v>
      </c>
      <c r="D9" s="1"/>
      <c r="E9" s="1"/>
      <c r="F9" s="1"/>
      <c r="G9" s="1"/>
      <c r="H9" s="1"/>
      <c r="I9" s="1"/>
      <c r="J9" s="1"/>
      <c r="K9" s="1"/>
    </row>
    <row r="10" spans="1:11" ht="15.75" thickBot="1">
      <c r="A10" s="1"/>
      <c r="B10" s="1"/>
      <c r="C10" s="1"/>
      <c r="D10" s="36" t="s">
        <v>76</v>
      </c>
      <c r="E10" s="37" t="s">
        <v>77</v>
      </c>
      <c r="F10" s="38" t="s">
        <v>78</v>
      </c>
      <c r="G10" s="1" t="s">
        <v>421</v>
      </c>
      <c r="H10" s="1"/>
      <c r="I10" s="1"/>
      <c r="J10" s="1"/>
      <c r="K10" s="1"/>
    </row>
    <row r="11" spans="1:11">
      <c r="A11" s="29" t="s">
        <v>419</v>
      </c>
      <c r="B11" s="187"/>
      <c r="C11" s="129"/>
      <c r="D11" s="210">
        <v>110</v>
      </c>
      <c r="E11" s="211">
        <v>91</v>
      </c>
      <c r="F11" s="212">
        <v>57</v>
      </c>
      <c r="G11" s="1" t="s">
        <v>422</v>
      </c>
      <c r="H11" s="1"/>
      <c r="I11" s="1"/>
      <c r="J11" s="1"/>
      <c r="K11" s="1"/>
    </row>
    <row r="12" spans="1:11" ht="15.75" thickBot="1">
      <c r="A12" s="90" t="s">
        <v>418</v>
      </c>
      <c r="B12" s="91"/>
      <c r="C12" s="92"/>
      <c r="D12" s="207">
        <f>D11/258*100</f>
        <v>42.63565891472868</v>
      </c>
      <c r="E12" s="208">
        <f>E11/258*100</f>
        <v>35.271317829457367</v>
      </c>
      <c r="F12" s="209">
        <f>F11/258*100</f>
        <v>22.093023255813954</v>
      </c>
      <c r="G12" s="1" t="s">
        <v>423</v>
      </c>
      <c r="H12" s="1"/>
      <c r="I12" s="1"/>
      <c r="J12" s="1"/>
      <c r="K12" s="1"/>
    </row>
    <row r="13" spans="1:11">
      <c r="A13" s="1"/>
      <c r="B13" s="1" t="s">
        <v>66</v>
      </c>
      <c r="C13" s="1"/>
      <c r="D13" s="1">
        <f>D11+E11+F11</f>
        <v>258</v>
      </c>
      <c r="E13" s="52">
        <f>D12+E12+F12</f>
        <v>100</v>
      </c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thickBot="1">
      <c r="A15" s="24" t="s">
        <v>425</v>
      </c>
      <c r="B15" s="1"/>
      <c r="C15" s="1" t="s">
        <v>52</v>
      </c>
      <c r="D15" s="1"/>
      <c r="E15" s="1"/>
      <c r="F15" s="1"/>
      <c r="G15" s="1"/>
      <c r="H15" s="1"/>
      <c r="I15" s="1"/>
      <c r="J15" s="1"/>
      <c r="K15" s="1"/>
    </row>
    <row r="16" spans="1:11" ht="15.75" thickBot="1">
      <c r="A16" s="1"/>
      <c r="B16" s="1"/>
      <c r="C16" s="1"/>
      <c r="D16" s="36" t="s">
        <v>76</v>
      </c>
      <c r="E16" s="37" t="s">
        <v>77</v>
      </c>
      <c r="F16" s="38" t="s">
        <v>78</v>
      </c>
      <c r="G16" s="1" t="s">
        <v>421</v>
      </c>
      <c r="H16" s="1"/>
      <c r="I16" s="1"/>
      <c r="J16" s="1"/>
      <c r="K16" s="1"/>
    </row>
    <row r="17" spans="1:11">
      <c r="A17" s="29" t="s">
        <v>419</v>
      </c>
      <c r="B17" s="187"/>
      <c r="C17" s="129"/>
      <c r="D17" s="210">
        <v>117</v>
      </c>
      <c r="E17" s="211">
        <v>112</v>
      </c>
      <c r="F17" s="212">
        <v>29</v>
      </c>
      <c r="G17" s="1" t="s">
        <v>422</v>
      </c>
      <c r="H17" s="1"/>
      <c r="I17" s="1"/>
      <c r="J17" s="1"/>
      <c r="K17" s="1"/>
    </row>
    <row r="18" spans="1:11" ht="15.75" thickBot="1">
      <c r="A18" s="90" t="s">
        <v>418</v>
      </c>
      <c r="B18" s="91"/>
      <c r="C18" s="92"/>
      <c r="D18" s="207">
        <f>D17/258*100</f>
        <v>45.348837209302324</v>
      </c>
      <c r="E18" s="208">
        <f>E17/258*100</f>
        <v>43.410852713178294</v>
      </c>
      <c r="F18" s="209">
        <f>F17/258*100</f>
        <v>11.24031007751938</v>
      </c>
      <c r="G18" s="1" t="s">
        <v>423</v>
      </c>
      <c r="H18" s="1"/>
      <c r="I18" s="1"/>
      <c r="J18" s="1"/>
      <c r="K18" s="1"/>
    </row>
    <row r="19" spans="1:11">
      <c r="A19" s="1"/>
      <c r="B19" s="1" t="s">
        <v>66</v>
      </c>
      <c r="C19" s="1"/>
      <c r="D19" s="1">
        <f>D17+E17+F17</f>
        <v>258</v>
      </c>
      <c r="E19" s="52">
        <f>D18+E18+F18</f>
        <v>100</v>
      </c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thickBot="1">
      <c r="A21" s="24" t="s">
        <v>427</v>
      </c>
      <c r="B21" s="1"/>
      <c r="C21" s="1" t="s">
        <v>54</v>
      </c>
      <c r="D21" s="1"/>
      <c r="E21" s="1"/>
      <c r="F21" s="1"/>
      <c r="G21" s="1"/>
      <c r="H21" s="1"/>
      <c r="I21" s="1"/>
      <c r="J21" s="1"/>
      <c r="K21" s="1"/>
    </row>
    <row r="22" spans="1:11" ht="15.75" thickBot="1">
      <c r="A22" s="1"/>
      <c r="B22" s="1"/>
      <c r="C22" s="1"/>
      <c r="D22" s="36" t="s">
        <v>76</v>
      </c>
      <c r="E22" s="37" t="s">
        <v>77</v>
      </c>
      <c r="F22" s="38" t="s">
        <v>78</v>
      </c>
      <c r="G22" s="1" t="s">
        <v>421</v>
      </c>
      <c r="H22" s="1"/>
      <c r="I22" s="1"/>
      <c r="J22" s="1"/>
      <c r="K22" s="1"/>
    </row>
    <row r="23" spans="1:11">
      <c r="A23" s="29" t="s">
        <v>419</v>
      </c>
      <c r="B23" s="187"/>
      <c r="C23" s="129"/>
      <c r="D23" s="210">
        <v>92</v>
      </c>
      <c r="E23" s="211">
        <v>110</v>
      </c>
      <c r="F23" s="212">
        <v>56</v>
      </c>
      <c r="G23" s="1" t="s">
        <v>422</v>
      </c>
      <c r="H23" s="1"/>
      <c r="I23" s="1"/>
      <c r="J23" s="1"/>
      <c r="K23" s="1"/>
    </row>
    <row r="24" spans="1:11" ht="15.75" thickBot="1">
      <c r="A24" s="90" t="s">
        <v>418</v>
      </c>
      <c r="B24" s="91"/>
      <c r="C24" s="92"/>
      <c r="D24" s="207">
        <f>D23/258*100</f>
        <v>35.65891472868217</v>
      </c>
      <c r="E24" s="208">
        <f>E23/258*100</f>
        <v>42.63565891472868</v>
      </c>
      <c r="F24" s="209">
        <f>F23/258*100</f>
        <v>21.705426356589147</v>
      </c>
      <c r="G24" s="1" t="s">
        <v>423</v>
      </c>
      <c r="H24" s="1"/>
      <c r="I24" s="1"/>
      <c r="J24" s="1"/>
      <c r="K24" s="1"/>
    </row>
    <row r="25" spans="1:11">
      <c r="A25" s="1"/>
      <c r="B25" s="1" t="s">
        <v>66</v>
      </c>
      <c r="C25" s="1"/>
      <c r="D25" s="1">
        <f>D23+E23+F23</f>
        <v>258</v>
      </c>
      <c r="E25" s="52">
        <f>D24+E24+F24</f>
        <v>99.999999999999986</v>
      </c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 t="s">
        <v>429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 t="s">
        <v>428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 ht="15.75" thickBot="1">
      <c r="A29" s="1"/>
      <c r="B29" s="1" t="s">
        <v>435</v>
      </c>
      <c r="C29" s="1"/>
      <c r="D29" s="1"/>
      <c r="E29" s="1"/>
      <c r="F29" s="1"/>
      <c r="G29" s="1"/>
      <c r="H29" s="1"/>
      <c r="I29" s="1" t="s">
        <v>28</v>
      </c>
      <c r="J29" s="1" t="s">
        <v>28</v>
      </c>
      <c r="K29" s="1"/>
    </row>
    <row r="30" spans="1:11" ht="15.75" thickBot="1">
      <c r="A30" s="1"/>
      <c r="B30" s="1" t="s">
        <v>28</v>
      </c>
      <c r="C30" s="219" t="s">
        <v>431</v>
      </c>
      <c r="D30" s="216" t="s">
        <v>432</v>
      </c>
      <c r="E30" s="216" t="s">
        <v>433</v>
      </c>
      <c r="F30" s="216" t="s">
        <v>434</v>
      </c>
      <c r="G30" s="37" t="s">
        <v>26</v>
      </c>
      <c r="H30" s="38" t="s">
        <v>11</v>
      </c>
      <c r="I30" s="1"/>
      <c r="J30" s="1"/>
      <c r="K30" s="1"/>
    </row>
    <row r="31" spans="1:11">
      <c r="A31" s="3" t="s">
        <v>430</v>
      </c>
      <c r="B31" s="5"/>
      <c r="C31" s="210">
        <f>D5</f>
        <v>102</v>
      </c>
      <c r="D31" s="215">
        <f>D11</f>
        <v>110</v>
      </c>
      <c r="E31" s="215">
        <f>D17</f>
        <v>117</v>
      </c>
      <c r="F31" s="215">
        <f>D23</f>
        <v>92</v>
      </c>
      <c r="G31" s="211">
        <f>C31+D31+E31+F31</f>
        <v>421</v>
      </c>
      <c r="H31" s="64">
        <f>G31/1032*100</f>
        <v>40.79457364341085</v>
      </c>
      <c r="I31" s="1"/>
      <c r="J31" s="1"/>
      <c r="K31" s="1"/>
    </row>
    <row r="32" spans="1:11" ht="15.75" thickBot="1">
      <c r="A32" s="6" t="s">
        <v>437</v>
      </c>
      <c r="B32" s="8"/>
      <c r="C32" s="157">
        <f>F5</f>
        <v>32</v>
      </c>
      <c r="D32" s="160">
        <f>F11</f>
        <v>57</v>
      </c>
      <c r="E32" s="160">
        <f>F17</f>
        <v>29</v>
      </c>
      <c r="F32" s="160">
        <f>F23</f>
        <v>56</v>
      </c>
      <c r="G32" s="214">
        <f>C32+D32+E32+F32</f>
        <v>174</v>
      </c>
      <c r="H32" s="209">
        <f>G32/1032*100</f>
        <v>16.86046511627907</v>
      </c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.75" thickBot="1">
      <c r="A34" s="1"/>
      <c r="B34" s="1"/>
      <c r="C34" s="1" t="s">
        <v>436</v>
      </c>
      <c r="D34" s="1"/>
      <c r="E34" s="1"/>
      <c r="F34" s="1"/>
      <c r="G34" s="1"/>
      <c r="H34" s="1"/>
      <c r="I34" s="1"/>
      <c r="J34" s="1"/>
      <c r="K34" s="1"/>
    </row>
    <row r="35" spans="1:11" ht="15.75" thickBot="1">
      <c r="A35" s="1"/>
      <c r="B35" s="1"/>
      <c r="C35" s="1" t="s">
        <v>28</v>
      </c>
      <c r="D35" s="217" t="s">
        <v>431</v>
      </c>
      <c r="E35" s="218" t="s">
        <v>432</v>
      </c>
      <c r="F35" s="218" t="s">
        <v>433</v>
      </c>
      <c r="G35" s="218" t="s">
        <v>434</v>
      </c>
      <c r="H35" s="1"/>
      <c r="I35" s="1"/>
      <c r="J35" s="1"/>
      <c r="K35" s="1"/>
    </row>
    <row r="36" spans="1:11">
      <c r="A36" s="29" t="s">
        <v>438</v>
      </c>
      <c r="B36" s="187"/>
      <c r="C36" s="41" t="s">
        <v>76</v>
      </c>
      <c r="D36" s="3">
        <v>39.5</v>
      </c>
      <c r="E36" s="4">
        <v>42.6</v>
      </c>
      <c r="F36" s="49">
        <v>45.31</v>
      </c>
      <c r="G36" s="5">
        <v>35.700000000000003</v>
      </c>
      <c r="H36" s="1"/>
      <c r="I36" s="1"/>
      <c r="J36" s="1"/>
      <c r="K36" s="1"/>
    </row>
    <row r="37" spans="1:11">
      <c r="A37" s="85" t="s">
        <v>439</v>
      </c>
      <c r="B37" s="81"/>
      <c r="C37" s="194" t="s">
        <v>77</v>
      </c>
      <c r="D37" s="89">
        <v>48.1</v>
      </c>
      <c r="E37" s="72">
        <v>35.299999999999997</v>
      </c>
      <c r="F37" s="71">
        <v>43.44</v>
      </c>
      <c r="G37" s="74">
        <v>42.6</v>
      </c>
      <c r="H37" s="1"/>
      <c r="I37" s="1"/>
      <c r="J37" s="1"/>
      <c r="K37" s="1"/>
    </row>
    <row r="38" spans="1:11" ht="15.75" thickBot="1">
      <c r="A38" s="30" t="s">
        <v>440</v>
      </c>
      <c r="B38" s="120"/>
      <c r="C38" s="42" t="s">
        <v>78</v>
      </c>
      <c r="D38" s="6">
        <v>12.4</v>
      </c>
      <c r="E38" s="7">
        <v>22.1</v>
      </c>
      <c r="F38" s="7">
        <v>11.2</v>
      </c>
      <c r="G38" s="8">
        <v>21.7</v>
      </c>
      <c r="H38" s="1"/>
      <c r="I38" s="1"/>
      <c r="J38" s="1"/>
      <c r="K38" s="1"/>
    </row>
    <row r="39" spans="1:11">
      <c r="A39" s="1"/>
      <c r="B39" s="1"/>
      <c r="C39" s="111" t="s">
        <v>314</v>
      </c>
      <c r="D39" s="52">
        <f>SUM(D36:D38)</f>
        <v>100</v>
      </c>
      <c r="E39" s="52">
        <f>SUM(E36:E38)</f>
        <v>100</v>
      </c>
      <c r="F39" s="52">
        <f>SUM(F36:F38)</f>
        <v>99.95</v>
      </c>
      <c r="G39" s="52">
        <f>SUM(G36:G38)</f>
        <v>100.00000000000001</v>
      </c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2" ht="15.75" thickBot="1">
      <c r="B51" s="24" t="s">
        <v>426</v>
      </c>
      <c r="C51" s="1"/>
      <c r="D51" s="1" t="s">
        <v>56</v>
      </c>
      <c r="E51" s="1"/>
      <c r="F51" s="1"/>
      <c r="G51" s="1"/>
      <c r="H51" s="1"/>
      <c r="I51" s="1"/>
      <c r="J51" s="1"/>
      <c r="K51" s="1"/>
      <c r="L51" s="1"/>
    </row>
    <row r="52" spans="1:12" ht="15.75" thickBot="1">
      <c r="B52" s="213"/>
      <c r="C52" s="45" t="s">
        <v>76</v>
      </c>
      <c r="D52" s="46" t="s">
        <v>77</v>
      </c>
      <c r="E52" s="46" t="s">
        <v>78</v>
      </c>
      <c r="F52" s="46" t="s">
        <v>79</v>
      </c>
      <c r="G52" s="46" t="s">
        <v>80</v>
      </c>
      <c r="H52" s="46" t="s">
        <v>81</v>
      </c>
      <c r="I52" s="47" t="s">
        <v>82</v>
      </c>
      <c r="J52" s="1"/>
      <c r="K52" s="1"/>
      <c r="L52" s="1"/>
    </row>
    <row r="53" spans="1:12">
      <c r="B53" s="41" t="s">
        <v>11</v>
      </c>
      <c r="C53" s="53">
        <f t="shared" ref="C53:I53" si="0">C54/237*100</f>
        <v>24.472573839662449</v>
      </c>
      <c r="D53" s="54">
        <f t="shared" si="0"/>
        <v>4.2194092827004219</v>
      </c>
      <c r="E53" s="54">
        <f t="shared" si="0"/>
        <v>19.40928270042194</v>
      </c>
      <c r="F53" s="54">
        <f t="shared" si="0"/>
        <v>33.755274261603375</v>
      </c>
      <c r="G53" s="54">
        <f t="shared" si="0"/>
        <v>17.299578059071731</v>
      </c>
      <c r="H53" s="54">
        <f t="shared" si="0"/>
        <v>0</v>
      </c>
      <c r="I53" s="55">
        <f t="shared" si="0"/>
        <v>0.8438818565400843</v>
      </c>
      <c r="J53" s="1"/>
      <c r="K53" s="1"/>
      <c r="L53" s="1"/>
    </row>
    <row r="54" spans="1:12" ht="15.75" thickBot="1">
      <c r="B54" s="42" t="s">
        <v>12</v>
      </c>
      <c r="C54" s="6">
        <v>58</v>
      </c>
      <c r="D54" s="7">
        <v>10</v>
      </c>
      <c r="E54" s="7">
        <v>46</v>
      </c>
      <c r="F54" s="7">
        <v>80</v>
      </c>
      <c r="G54" s="7">
        <v>41</v>
      </c>
      <c r="H54" s="7">
        <v>0</v>
      </c>
      <c r="I54" s="8">
        <v>2</v>
      </c>
      <c r="J54" s="1"/>
      <c r="K54" s="1"/>
      <c r="L54" s="1"/>
    </row>
    <row r="55" spans="1:12">
      <c r="B55" s="1"/>
      <c r="C55" s="1" t="s">
        <v>66</v>
      </c>
      <c r="D55" s="1"/>
      <c r="E55" s="1">
        <f>SUM(C54:I54)</f>
        <v>237</v>
      </c>
      <c r="F55" s="52">
        <f>SUM(C53:I53)</f>
        <v>100</v>
      </c>
      <c r="G55" s="1"/>
      <c r="H55" s="1"/>
      <c r="I55" s="1"/>
      <c r="J55" s="1"/>
      <c r="K55" s="1"/>
      <c r="L55" s="1"/>
    </row>
    <row r="56" spans="1:12">
      <c r="A56" s="1" t="s">
        <v>442</v>
      </c>
      <c r="B56" s="1"/>
      <c r="C56" s="1"/>
      <c r="D56" s="1"/>
      <c r="E56" s="1"/>
      <c r="F56" s="52">
        <f>E55/D25*100</f>
        <v>91.860465116279073</v>
      </c>
      <c r="G56" s="1"/>
      <c r="H56" s="1"/>
      <c r="I56" s="1"/>
      <c r="J56" s="1"/>
      <c r="K56" s="1"/>
      <c r="L56" s="1"/>
    </row>
    <row r="57" spans="1:12">
      <c r="A57" s="1" t="s">
        <v>57</v>
      </c>
      <c r="B57" s="1"/>
      <c r="C57" s="1"/>
      <c r="D57" s="1"/>
      <c r="E57" s="1"/>
      <c r="F57" s="1" t="s">
        <v>443</v>
      </c>
      <c r="G57" s="1"/>
      <c r="H57" s="1"/>
      <c r="I57" s="1"/>
      <c r="J57" s="1"/>
      <c r="K57" s="1"/>
      <c r="L57" s="1"/>
    </row>
    <row r="58" spans="1:12">
      <c r="A58" s="1" t="s">
        <v>59</v>
      </c>
      <c r="B58" s="1"/>
      <c r="C58" s="1"/>
      <c r="D58" s="1"/>
      <c r="E58" s="1"/>
      <c r="F58" s="1" t="s">
        <v>444</v>
      </c>
      <c r="G58" s="1"/>
      <c r="H58" s="1"/>
      <c r="I58" s="1"/>
      <c r="J58" s="1"/>
      <c r="K58" s="1"/>
      <c r="L58" s="1"/>
    </row>
    <row r="59" spans="1:12">
      <c r="A59" s="1" t="s">
        <v>61</v>
      </c>
      <c r="B59" s="1"/>
      <c r="C59" s="1"/>
      <c r="D59" s="1"/>
      <c r="E59" s="1"/>
      <c r="F59" s="1" t="s">
        <v>445</v>
      </c>
      <c r="G59" s="1"/>
      <c r="H59" s="1"/>
      <c r="I59" s="1"/>
      <c r="J59" s="1"/>
      <c r="K59" s="1"/>
      <c r="L59" s="1"/>
    </row>
    <row r="60" spans="1:12">
      <c r="A60" s="1" t="s">
        <v>63</v>
      </c>
      <c r="B60" s="1" t="s">
        <v>446</v>
      </c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24" t="s">
        <v>447</v>
      </c>
      <c r="B62" s="1"/>
      <c r="C62" s="1" t="s">
        <v>72</v>
      </c>
      <c r="D62" s="1"/>
      <c r="E62" s="1"/>
      <c r="F62" s="1"/>
      <c r="G62" s="1"/>
      <c r="H62" s="1"/>
      <c r="I62" s="1"/>
      <c r="J62" s="1"/>
      <c r="K62" s="1"/>
      <c r="L62" s="1"/>
    </row>
    <row r="63" spans="1:12" ht="15.75" thickBo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thickBot="1">
      <c r="A64" s="1"/>
      <c r="B64" s="1"/>
      <c r="C64" s="1"/>
      <c r="D64" s="36" t="s">
        <v>76</v>
      </c>
      <c r="E64" s="37" t="s">
        <v>77</v>
      </c>
      <c r="F64" s="38" t="s">
        <v>78</v>
      </c>
      <c r="G64" s="1" t="s">
        <v>448</v>
      </c>
      <c r="H64" s="1"/>
      <c r="I64" s="1"/>
      <c r="J64" s="1"/>
      <c r="K64" s="1"/>
      <c r="L64" s="1"/>
    </row>
    <row r="65" spans="1:12">
      <c r="A65" s="29" t="s">
        <v>419</v>
      </c>
      <c r="B65" s="187"/>
      <c r="C65" s="129"/>
      <c r="D65" s="210">
        <v>124</v>
      </c>
      <c r="E65" s="211">
        <v>108</v>
      </c>
      <c r="F65" s="212">
        <v>25</v>
      </c>
      <c r="G65" s="1" t="s">
        <v>449</v>
      </c>
      <c r="H65" s="1"/>
      <c r="I65" s="1"/>
      <c r="J65" s="1"/>
      <c r="K65" s="1"/>
      <c r="L65" s="1"/>
    </row>
    <row r="66" spans="1:12" ht="15.75" thickBot="1">
      <c r="A66" s="90" t="s">
        <v>418</v>
      </c>
      <c r="B66" s="91"/>
      <c r="C66" s="92"/>
      <c r="D66" s="207">
        <f>D65/E67*100</f>
        <v>48.249027237354085</v>
      </c>
      <c r="E66" s="208">
        <f>E65/E67*100</f>
        <v>42.023346303501945</v>
      </c>
      <c r="F66" s="209">
        <f>F65/E67*100</f>
        <v>9.7276264591439698</v>
      </c>
      <c r="G66" s="1" t="s">
        <v>450</v>
      </c>
      <c r="H66" s="1"/>
      <c r="I66" s="1"/>
      <c r="J66" s="1"/>
      <c r="K66" s="1"/>
      <c r="L66" s="1"/>
    </row>
    <row r="67" spans="1:12">
      <c r="B67" s="1"/>
      <c r="C67" s="1" t="s">
        <v>66</v>
      </c>
      <c r="D67" s="1"/>
      <c r="E67" s="1">
        <f>D65+E65+F65</f>
        <v>257</v>
      </c>
      <c r="F67" s="52">
        <f>D66+E66+F66</f>
        <v>100</v>
      </c>
      <c r="G67" s="1"/>
      <c r="H67" s="1"/>
      <c r="I67" s="1"/>
      <c r="J67" s="1"/>
      <c r="K67" s="1"/>
      <c r="L67" s="1"/>
    </row>
    <row r="68" spans="1:12">
      <c r="B68" s="1"/>
      <c r="C68" s="1"/>
      <c r="D68" s="1"/>
      <c r="E68" s="1"/>
      <c r="F68" s="52">
        <f>E67/258*100</f>
        <v>99.612403100775197</v>
      </c>
      <c r="G68" s="1"/>
      <c r="H68" s="1"/>
      <c r="I68" s="1"/>
      <c r="J68" s="1"/>
      <c r="K68" s="1"/>
      <c r="L68" s="1"/>
    </row>
    <row r="69" spans="1:12">
      <c r="A69" s="24" t="s">
        <v>451</v>
      </c>
      <c r="B69" s="1"/>
      <c r="C69" s="1" t="s">
        <v>84</v>
      </c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 t="s">
        <v>85</v>
      </c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 t="s">
        <v>86</v>
      </c>
      <c r="C71" s="1"/>
      <c r="D71" s="1"/>
      <c r="E71" s="1" t="s">
        <v>87</v>
      </c>
      <c r="F71" s="1"/>
      <c r="G71" s="1"/>
      <c r="H71" s="1"/>
      <c r="I71" s="1"/>
      <c r="J71" s="1"/>
      <c r="K71" s="1"/>
      <c r="L71" s="1"/>
    </row>
    <row r="72" spans="1:12" ht="15.75" thickBot="1">
      <c r="A72" s="1"/>
      <c r="B72" s="1" t="s">
        <v>88</v>
      </c>
      <c r="C72" s="1"/>
      <c r="D72" s="1"/>
      <c r="E72" s="1"/>
      <c r="F72" s="1" t="s">
        <v>89</v>
      </c>
      <c r="G72" s="1"/>
      <c r="H72" s="1"/>
      <c r="I72" s="1"/>
      <c r="J72" s="1"/>
      <c r="K72" s="1"/>
      <c r="L72" s="1"/>
    </row>
    <row r="73" spans="1:12" ht="15.75" thickBot="1">
      <c r="A73" s="1"/>
      <c r="B73" s="1"/>
      <c r="C73" s="1"/>
      <c r="D73" s="36" t="s">
        <v>76</v>
      </c>
      <c r="E73" s="37" t="s">
        <v>77</v>
      </c>
      <c r="F73" s="220" t="s">
        <v>78</v>
      </c>
      <c r="G73" s="38" t="s">
        <v>79</v>
      </c>
      <c r="H73" s="1"/>
      <c r="I73" s="1"/>
      <c r="J73" s="1"/>
      <c r="K73" s="1"/>
      <c r="L73" s="1"/>
    </row>
    <row r="74" spans="1:12">
      <c r="A74" s="29" t="s">
        <v>419</v>
      </c>
      <c r="B74" s="187"/>
      <c r="C74" s="129"/>
      <c r="D74" s="210">
        <v>116</v>
      </c>
      <c r="E74" s="211">
        <v>86</v>
      </c>
      <c r="F74" s="221">
        <v>22</v>
      </c>
      <c r="G74" s="212">
        <v>20</v>
      </c>
      <c r="H74" s="1"/>
      <c r="I74" s="1"/>
      <c r="J74" s="1"/>
      <c r="K74" s="1"/>
      <c r="L74" s="1"/>
    </row>
    <row r="75" spans="1:12" ht="15.75" thickBot="1">
      <c r="A75" s="90" t="s">
        <v>418</v>
      </c>
      <c r="B75" s="91"/>
      <c r="C75" s="92"/>
      <c r="D75" s="207">
        <f>D74/E76*100</f>
        <v>47.540983606557376</v>
      </c>
      <c r="E75" s="208">
        <f>E74/E76*100</f>
        <v>35.245901639344261</v>
      </c>
      <c r="F75" s="222">
        <f>F74/E76*100</f>
        <v>9.0163934426229506</v>
      </c>
      <c r="G75" s="209">
        <f>G74/E76*100</f>
        <v>8.1967213114754092</v>
      </c>
      <c r="H75" s="1"/>
      <c r="I75" s="1"/>
      <c r="J75" s="1"/>
      <c r="K75" s="1"/>
      <c r="L75" s="1"/>
    </row>
    <row r="76" spans="1:12">
      <c r="B76" s="1"/>
      <c r="C76" s="1" t="s">
        <v>66</v>
      </c>
      <c r="D76" s="1"/>
      <c r="E76" s="1">
        <f>SUM(D74:G74)</f>
        <v>244</v>
      </c>
      <c r="F76" s="52">
        <f>SUM(D75:G75)</f>
        <v>100</v>
      </c>
      <c r="G76" s="1"/>
      <c r="H76" s="1"/>
      <c r="I76" s="1"/>
      <c r="J76" s="1"/>
      <c r="K76" s="1"/>
      <c r="L76" s="1"/>
    </row>
    <row r="77" spans="1:12">
      <c r="A77" s="1" t="s">
        <v>452</v>
      </c>
      <c r="B77" s="1"/>
      <c r="C77" s="1"/>
      <c r="D77" s="1"/>
      <c r="E77" s="1"/>
      <c r="F77" s="52">
        <f>244/258*100</f>
        <v>94.573643410852711</v>
      </c>
      <c r="G77" s="1"/>
      <c r="H77" s="1"/>
      <c r="I77" s="1"/>
      <c r="J77" s="1"/>
      <c r="K77" s="1"/>
      <c r="L77" s="1"/>
    </row>
    <row r="78" spans="1:12">
      <c r="A78" s="1" t="s">
        <v>455</v>
      </c>
      <c r="B78" s="1"/>
      <c r="C78" s="1"/>
      <c r="D78" s="1" t="s">
        <v>28</v>
      </c>
      <c r="E78" s="1">
        <v>4</v>
      </c>
      <c r="F78" s="1"/>
      <c r="G78" s="1" t="s">
        <v>367</v>
      </c>
      <c r="H78" s="1"/>
      <c r="I78" s="1">
        <v>3</v>
      </c>
      <c r="J78" s="1"/>
      <c r="K78" s="1"/>
      <c r="L78" s="1"/>
    </row>
    <row r="79" spans="1:12">
      <c r="A79" s="1" t="s">
        <v>453</v>
      </c>
      <c r="B79" s="1"/>
      <c r="C79" s="1"/>
      <c r="D79" s="1"/>
      <c r="E79" s="1">
        <v>3</v>
      </c>
      <c r="F79" s="1" t="s">
        <v>28</v>
      </c>
      <c r="G79" s="1" t="s">
        <v>454</v>
      </c>
      <c r="H79" s="1"/>
      <c r="I79" s="1">
        <v>2</v>
      </c>
      <c r="J79" s="1"/>
      <c r="K79" s="1"/>
      <c r="L79" s="1"/>
    </row>
    <row r="80" spans="1:12">
      <c r="A80" s="1" t="s">
        <v>346</v>
      </c>
      <c r="B80" s="1"/>
      <c r="C80" s="1"/>
      <c r="D80" s="1"/>
      <c r="E80" s="138">
        <v>3</v>
      </c>
      <c r="F80" s="1"/>
      <c r="G80" s="1" t="s">
        <v>355</v>
      </c>
      <c r="H80" s="1"/>
      <c r="I80" s="1">
        <v>1</v>
      </c>
      <c r="J80" s="1"/>
      <c r="K80" s="1"/>
      <c r="L80" s="1"/>
    </row>
    <row r="81" spans="1:12">
      <c r="A81" s="1" t="s">
        <v>391</v>
      </c>
      <c r="B81" s="1"/>
      <c r="C81" s="1"/>
      <c r="D81" s="1"/>
      <c r="E81" s="1">
        <v>1</v>
      </c>
      <c r="F81" s="1"/>
      <c r="G81" s="1" t="s">
        <v>456</v>
      </c>
      <c r="H81" s="1"/>
      <c r="I81" s="1">
        <v>1</v>
      </c>
      <c r="J81" s="1"/>
      <c r="K81" s="1"/>
      <c r="L81" s="1"/>
    </row>
    <row r="82" spans="1:12">
      <c r="A82" s="1" t="s">
        <v>457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 t="s">
        <v>458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 t="s">
        <v>28</v>
      </c>
      <c r="B84" s="1"/>
      <c r="C84" s="1"/>
      <c r="D84" s="1"/>
      <c r="E84" s="1" t="s">
        <v>28</v>
      </c>
      <c r="F84" s="1"/>
      <c r="G84" s="1"/>
      <c r="H84" s="1"/>
      <c r="I84" s="1"/>
      <c r="J84" s="1"/>
      <c r="K84" s="1"/>
      <c r="L84" s="1"/>
    </row>
    <row r="85" spans="1:12">
      <c r="A85" s="1" t="s">
        <v>28</v>
      </c>
      <c r="B85" s="1"/>
      <c r="C85" s="1"/>
      <c r="D85" s="1"/>
      <c r="E85" s="1" t="s">
        <v>28</v>
      </c>
      <c r="F85" s="1"/>
      <c r="G85" s="1"/>
      <c r="H85" s="1"/>
      <c r="I85" s="1"/>
      <c r="J85" s="1"/>
      <c r="K85" s="1"/>
      <c r="L85" s="1"/>
    </row>
    <row r="86" spans="1:1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20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20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20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20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20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20" ht="15.75" thickBot="1">
      <c r="B102" s="1"/>
      <c r="C102" s="1" t="s">
        <v>39</v>
      </c>
      <c r="D102" s="1"/>
      <c r="E102" s="1" t="s">
        <v>65</v>
      </c>
      <c r="F102" s="1"/>
      <c r="G102" s="1" t="s">
        <v>38</v>
      </c>
      <c r="H102" s="1"/>
      <c r="I102" s="1"/>
      <c r="J102" s="1"/>
      <c r="K102" s="1"/>
      <c r="L102" s="1" t="s">
        <v>360</v>
      </c>
    </row>
    <row r="103" spans="1:20" ht="15.75" thickBot="1">
      <c r="B103" s="1"/>
      <c r="C103" s="36" t="s">
        <v>41</v>
      </c>
      <c r="D103" s="37" t="s">
        <v>40</v>
      </c>
      <c r="E103" s="38" t="s">
        <v>42</v>
      </c>
      <c r="F103" s="1"/>
      <c r="G103" s="36" t="s">
        <v>43</v>
      </c>
      <c r="H103" s="37" t="s">
        <v>44</v>
      </c>
      <c r="I103" s="38" t="s">
        <v>45</v>
      </c>
      <c r="J103" s="56" t="s">
        <v>90</v>
      </c>
      <c r="K103" s="1"/>
      <c r="L103" s="151" t="s">
        <v>358</v>
      </c>
      <c r="M103" s="152" t="s">
        <v>40</v>
      </c>
      <c r="N103" s="153" t="s">
        <v>42</v>
      </c>
      <c r="O103" s="69"/>
      <c r="P103" s="151" t="s">
        <v>43</v>
      </c>
      <c r="Q103" s="152" t="s">
        <v>44</v>
      </c>
      <c r="R103" s="153" t="s">
        <v>359</v>
      </c>
      <c r="S103" s="1"/>
      <c r="T103" s="1"/>
    </row>
    <row r="104" spans="1:20">
      <c r="B104" s="39" t="s">
        <v>11</v>
      </c>
      <c r="C104" s="48">
        <f>C105/H107*100</f>
        <v>35.135135135135137</v>
      </c>
      <c r="D104" s="49">
        <f>D105/H107*100</f>
        <v>40.54054054054054</v>
      </c>
      <c r="E104" s="50">
        <f>E105/H107*100</f>
        <v>24.324324324324326</v>
      </c>
      <c r="F104" s="41" t="s">
        <v>11</v>
      </c>
      <c r="G104" s="62">
        <f>G105/H108*100</f>
        <v>40.506329113924053</v>
      </c>
      <c r="H104" s="63">
        <f>H105/H108*100</f>
        <v>44.303797468354425</v>
      </c>
      <c r="I104" s="64">
        <f>I105/H108*100</f>
        <v>15.18987341772152</v>
      </c>
      <c r="J104" s="52">
        <f>SUM(G104:I104)</f>
        <v>100</v>
      </c>
      <c r="K104" s="22" t="s">
        <v>11</v>
      </c>
      <c r="L104" s="159">
        <f>L105/Q107*100</f>
        <v>35.810810810810814</v>
      </c>
      <c r="M104" s="63">
        <f>M105/Q107*100</f>
        <v>38.513513513513516</v>
      </c>
      <c r="N104" s="64">
        <f>N105/Q107*100</f>
        <v>25.675675675675674</v>
      </c>
      <c r="O104" s="52"/>
      <c r="P104" s="62">
        <f>P105/Q108*100</f>
        <v>41.719745222929937</v>
      </c>
      <c r="Q104" s="63">
        <f>Q105/Q108*100</f>
        <v>39.171974522292999</v>
      </c>
      <c r="R104" s="64">
        <f>R105/Q108*100</f>
        <v>19.108280254777071</v>
      </c>
      <c r="S104" s="1"/>
      <c r="T104" s="1"/>
    </row>
    <row r="105" spans="1:20" ht="15.75" thickBot="1">
      <c r="B105" s="40" t="s">
        <v>12</v>
      </c>
      <c r="C105" s="6">
        <v>26</v>
      </c>
      <c r="D105" s="7">
        <v>30</v>
      </c>
      <c r="E105" s="8">
        <v>18</v>
      </c>
      <c r="F105" s="42" t="s">
        <v>12</v>
      </c>
      <c r="G105" s="6">
        <v>32</v>
      </c>
      <c r="H105" s="7">
        <v>35</v>
      </c>
      <c r="I105" s="8">
        <v>12</v>
      </c>
      <c r="J105" s="1"/>
      <c r="K105" s="23" t="s">
        <v>12</v>
      </c>
      <c r="L105" s="158">
        <f>C105+B115+B125+B135</f>
        <v>106</v>
      </c>
      <c r="M105" s="157">
        <f>D105+C115+C125+C135</f>
        <v>114</v>
      </c>
      <c r="N105" s="157">
        <f>E105+D115+D125+D135</f>
        <v>76</v>
      </c>
      <c r="O105" s="1"/>
      <c r="P105" s="157">
        <f>G105+F115+F125+F135</f>
        <v>131</v>
      </c>
      <c r="Q105" s="157">
        <f>H105+G115+G125+G135</f>
        <v>123</v>
      </c>
      <c r="R105" s="157">
        <f>I105+H115+H125+H135</f>
        <v>60</v>
      </c>
      <c r="S105" s="1"/>
      <c r="T105" s="1"/>
    </row>
    <row r="106" spans="1:20" ht="15.75" thickBot="1">
      <c r="B106" s="1"/>
      <c r="C106" s="1" t="s">
        <v>66</v>
      </c>
      <c r="D106" s="1"/>
      <c r="E106" s="1"/>
      <c r="F106" s="1"/>
      <c r="G106" s="1"/>
      <c r="H106" s="33"/>
      <c r="I106" s="43"/>
      <c r="J106" s="1"/>
      <c r="K106" s="1"/>
      <c r="L106" s="1" t="s">
        <v>361</v>
      </c>
      <c r="M106" s="1"/>
      <c r="N106" s="1"/>
      <c r="O106" s="1"/>
      <c r="P106" s="1"/>
      <c r="Q106" s="1"/>
      <c r="R106" s="1"/>
      <c r="S106" s="1"/>
      <c r="T106" s="1"/>
    </row>
    <row r="107" spans="1:20" ht="15.75" thickBot="1">
      <c r="A107" s="1"/>
      <c r="B107" s="12" t="s">
        <v>69</v>
      </c>
      <c r="C107" s="13" t="s">
        <v>68</v>
      </c>
      <c r="D107" s="13" t="s">
        <v>67</v>
      </c>
      <c r="E107" s="56" t="s">
        <v>90</v>
      </c>
      <c r="F107" s="1"/>
      <c r="G107" s="1" t="s">
        <v>46</v>
      </c>
      <c r="H107" s="31">
        <f>C105+D105+E105</f>
        <v>74</v>
      </c>
      <c r="I107" s="1"/>
      <c r="J107" s="1"/>
      <c r="K107" s="154" t="s">
        <v>362</v>
      </c>
      <c r="L107" s="155" t="s">
        <v>68</v>
      </c>
      <c r="M107" s="156" t="s">
        <v>363</v>
      </c>
      <c r="N107" s="161" t="s">
        <v>90</v>
      </c>
      <c r="O107" s="1"/>
      <c r="P107" s="1" t="s">
        <v>8</v>
      </c>
      <c r="Q107" s="26">
        <f>L105+M105+N105</f>
        <v>296</v>
      </c>
      <c r="R107" s="1"/>
      <c r="S107" s="1"/>
    </row>
    <row r="108" spans="1:20" ht="15.75" thickBot="1">
      <c r="A108" s="22" t="s">
        <v>11</v>
      </c>
      <c r="B108" s="62">
        <f>B109/H109*100</f>
        <v>37.908496732026144</v>
      </c>
      <c r="C108" s="63">
        <f>C109/H109*100</f>
        <v>42.483660130718953</v>
      </c>
      <c r="D108" s="65">
        <f>D109/H109*100</f>
        <v>15.686274509803921</v>
      </c>
      <c r="E108" s="67">
        <f>SUM(B108:D108)</f>
        <v>96.078431372549019</v>
      </c>
      <c r="F108" s="1"/>
      <c r="G108" s="1" t="s">
        <v>47</v>
      </c>
      <c r="H108" s="27">
        <f>G105+H105+I105</f>
        <v>79</v>
      </c>
      <c r="I108" s="1"/>
      <c r="J108" s="22" t="s">
        <v>11</v>
      </c>
      <c r="K108" s="164">
        <f>K109/Q109*100</f>
        <v>38.852459016393439</v>
      </c>
      <c r="L108" s="165">
        <f>L109/Q109*100</f>
        <v>38.852459016393439</v>
      </c>
      <c r="M108" s="166">
        <f>M109/Q109*100</f>
        <v>22.295081967213115</v>
      </c>
      <c r="N108" s="167">
        <f>K108+L108+M108</f>
        <v>100</v>
      </c>
      <c r="O108" s="1"/>
      <c r="P108" s="1" t="s">
        <v>9</v>
      </c>
      <c r="Q108" s="27">
        <f>P105+Q105+R105</f>
        <v>314</v>
      </c>
      <c r="R108" s="1"/>
      <c r="S108" s="1"/>
    </row>
    <row r="109" spans="1:20" ht="15.75" thickBot="1">
      <c r="A109" s="23" t="s">
        <v>12</v>
      </c>
      <c r="B109" s="6">
        <f>C105+G105</f>
        <v>58</v>
      </c>
      <c r="C109" s="7">
        <f>D105+H105</f>
        <v>65</v>
      </c>
      <c r="D109" s="66">
        <v>24</v>
      </c>
      <c r="E109" s="23"/>
      <c r="F109" s="1"/>
      <c r="G109" s="1" t="s">
        <v>70</v>
      </c>
      <c r="H109" s="35">
        <f>H108+H107</f>
        <v>153</v>
      </c>
      <c r="I109" s="1"/>
      <c r="J109" s="23" t="s">
        <v>12</v>
      </c>
      <c r="K109" s="163">
        <f>L105+P105</f>
        <v>237</v>
      </c>
      <c r="L109" s="160">
        <f>M105+Q105</f>
        <v>237</v>
      </c>
      <c r="M109" s="106">
        <f>N105+R105</f>
        <v>136</v>
      </c>
      <c r="N109" s="162">
        <f>K109+L109+M109</f>
        <v>610</v>
      </c>
      <c r="O109" s="1"/>
      <c r="P109" s="1" t="s">
        <v>364</v>
      </c>
      <c r="Q109" s="32">
        <f>Q108+Q107</f>
        <v>610</v>
      </c>
      <c r="R109" s="1"/>
      <c r="S109" s="1"/>
    </row>
    <row r="110" spans="1:20">
      <c r="A110" s="1" t="s">
        <v>390</v>
      </c>
      <c r="B110" s="1"/>
      <c r="C110" s="1"/>
      <c r="D110" s="1"/>
      <c r="E110" s="33"/>
      <c r="F110" s="34"/>
      <c r="G110" s="33"/>
      <c r="H110" s="34">
        <f>H109+106</f>
        <v>259</v>
      </c>
      <c r="I110" s="33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20">
      <c r="A111" s="1" t="s">
        <v>48</v>
      </c>
      <c r="B111" s="1"/>
      <c r="C111" s="1" t="s">
        <v>49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20" ht="15.75" thickBot="1">
      <c r="A112" s="1"/>
      <c r="B112" s="1" t="s">
        <v>39</v>
      </c>
      <c r="C112" s="1"/>
      <c r="D112" s="1" t="s">
        <v>65</v>
      </c>
      <c r="E112" s="1"/>
      <c r="F112" s="1" t="s">
        <v>38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ht="15.75" thickBot="1">
      <c r="A113" s="1"/>
      <c r="B113" s="36" t="s">
        <v>41</v>
      </c>
      <c r="C113" s="37" t="s">
        <v>40</v>
      </c>
      <c r="D113" s="38" t="s">
        <v>42</v>
      </c>
      <c r="E113" s="1"/>
      <c r="F113" s="36" t="s">
        <v>43</v>
      </c>
      <c r="G113" s="37" t="s">
        <v>44</v>
      </c>
      <c r="H113" s="38" t="s">
        <v>45</v>
      </c>
      <c r="I113" s="56" t="s">
        <v>90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>
      <c r="A114" s="39" t="s">
        <v>11</v>
      </c>
      <c r="B114" s="48">
        <f>B115/H117*100</f>
        <v>35.135135135135137</v>
      </c>
      <c r="C114" s="49">
        <f>C115/H117*100</f>
        <v>32.432432432432435</v>
      </c>
      <c r="D114" s="50">
        <f>D115/H117*100</f>
        <v>32.432432432432435</v>
      </c>
      <c r="E114" s="41" t="s">
        <v>11</v>
      </c>
      <c r="F114" s="58">
        <f>F115/H118*100</f>
        <v>40.506329113924053</v>
      </c>
      <c r="G114" s="59">
        <f>G115/H118*100</f>
        <v>32.911392405063289</v>
      </c>
      <c r="H114" s="60">
        <f>H115/H118*100</f>
        <v>26.582278481012654</v>
      </c>
      <c r="I114" s="52">
        <f>SUM(F114:H114)</f>
        <v>100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ht="15.75" thickBot="1">
      <c r="A115" s="40" t="s">
        <v>12</v>
      </c>
      <c r="B115" s="6">
        <v>26</v>
      </c>
      <c r="C115" s="7">
        <v>24</v>
      </c>
      <c r="D115" s="8">
        <v>24</v>
      </c>
      <c r="E115" s="42" t="s">
        <v>12</v>
      </c>
      <c r="F115" s="6">
        <v>32</v>
      </c>
      <c r="G115" s="7">
        <v>26</v>
      </c>
      <c r="H115" s="8">
        <v>21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ht="15.75" thickBot="1">
      <c r="A116" s="1"/>
      <c r="B116" s="1" t="s">
        <v>66</v>
      </c>
      <c r="C116" s="1"/>
      <c r="D116" s="1"/>
      <c r="E116" s="1"/>
      <c r="F116" s="1"/>
      <c r="G116" s="33"/>
      <c r="H116" s="4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ht="15.75" thickBot="1">
      <c r="A117" s="1"/>
      <c r="B117" s="12" t="s">
        <v>69</v>
      </c>
      <c r="C117" s="13" t="s">
        <v>68</v>
      </c>
      <c r="D117" s="13" t="s">
        <v>67</v>
      </c>
      <c r="E117" s="56" t="s">
        <v>90</v>
      </c>
      <c r="F117" s="1"/>
      <c r="G117" s="1" t="s">
        <v>46</v>
      </c>
      <c r="H117" s="31">
        <f>B115+C115+D115</f>
        <v>74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ht="15.75" thickBot="1">
      <c r="A118" s="22" t="s">
        <v>11</v>
      </c>
      <c r="B118" s="58">
        <f>B119/H119*100</f>
        <v>37.908496732026144</v>
      </c>
      <c r="C118" s="59">
        <f>C119/H119*100</f>
        <v>32.679738562091501</v>
      </c>
      <c r="D118" s="68">
        <f>D119/H119*100</f>
        <v>29.411764705882355</v>
      </c>
      <c r="E118" s="67">
        <f>SUM(B118:D118)</f>
        <v>100</v>
      </c>
      <c r="F118" s="1"/>
      <c r="G118" s="1" t="s">
        <v>47</v>
      </c>
      <c r="H118" s="27">
        <f>F115+G115+H115</f>
        <v>79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ht="15.75" thickBot="1">
      <c r="A119" s="23" t="s">
        <v>12</v>
      </c>
      <c r="B119" s="6">
        <f>B115+F115</f>
        <v>58</v>
      </c>
      <c r="C119" s="7">
        <f>C115+G115</f>
        <v>50</v>
      </c>
      <c r="D119" s="66">
        <f>D115+H115</f>
        <v>45</v>
      </c>
      <c r="E119" s="23"/>
      <c r="F119" s="1"/>
      <c r="G119" s="1" t="s">
        <v>70</v>
      </c>
      <c r="H119" s="35">
        <f>H117+H118</f>
        <v>153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>
      <c r="A120" s="1"/>
      <c r="B120" s="1">
        <v>52</v>
      </c>
      <c r="C120" s="1">
        <v>41</v>
      </c>
      <c r="D120" s="1">
        <v>13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>
      <c r="A121" s="1" t="s">
        <v>51</v>
      </c>
      <c r="B121" s="1"/>
      <c r="C121" s="1" t="s">
        <v>52</v>
      </c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15.75" thickBot="1">
      <c r="A122" s="1"/>
      <c r="B122" s="1" t="s">
        <v>39</v>
      </c>
      <c r="C122" s="1"/>
      <c r="D122" s="1" t="s">
        <v>65</v>
      </c>
      <c r="E122" s="1"/>
      <c r="F122" s="1" t="s">
        <v>38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ht="15.75" thickBot="1">
      <c r="A123" s="1"/>
      <c r="B123" s="36" t="s">
        <v>41</v>
      </c>
      <c r="C123" s="37" t="s">
        <v>40</v>
      </c>
      <c r="D123" s="38" t="s">
        <v>42</v>
      </c>
      <c r="E123" s="1"/>
      <c r="F123" s="36" t="s">
        <v>43</v>
      </c>
      <c r="G123" s="37" t="s">
        <v>44</v>
      </c>
      <c r="H123" s="38" t="s">
        <v>45</v>
      </c>
      <c r="I123" s="56" t="s">
        <v>90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>
      <c r="A124" s="39" t="s">
        <v>11</v>
      </c>
      <c r="B124" s="48">
        <f>B125/H127*100</f>
        <v>40.54054054054054</v>
      </c>
      <c r="C124" s="49">
        <f>C125/H127*100</f>
        <v>40.54054054054054</v>
      </c>
      <c r="D124" s="50">
        <f>D125/H127*100</f>
        <v>18.918918918918919</v>
      </c>
      <c r="E124" s="41" t="s">
        <v>11</v>
      </c>
      <c r="F124" s="62">
        <f>F125/H128*100</f>
        <v>44.871794871794876</v>
      </c>
      <c r="G124" s="63">
        <f>G125/H128*100</f>
        <v>44.871794871794876</v>
      </c>
      <c r="H124" s="64">
        <f>H125/H128*100</f>
        <v>10.256410256410255</v>
      </c>
      <c r="I124" s="52">
        <f>SUM(F124:H124)</f>
        <v>100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ht="15.75" thickBot="1">
      <c r="A125" s="40" t="s">
        <v>12</v>
      </c>
      <c r="B125" s="6">
        <v>30</v>
      </c>
      <c r="C125" s="7">
        <v>30</v>
      </c>
      <c r="D125" s="8">
        <v>14</v>
      </c>
      <c r="E125" s="42" t="s">
        <v>12</v>
      </c>
      <c r="F125" s="6">
        <v>35</v>
      </c>
      <c r="G125" s="7">
        <v>35</v>
      </c>
      <c r="H125" s="8">
        <v>8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ht="15.75" thickBot="1">
      <c r="A126" s="1"/>
      <c r="B126" s="1" t="s">
        <v>66</v>
      </c>
      <c r="C126" s="1"/>
      <c r="D126" s="1"/>
      <c r="E126" s="1"/>
      <c r="F126" s="1"/>
      <c r="G126" s="33"/>
      <c r="H126" s="4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ht="15.75" thickBot="1">
      <c r="A127" s="1"/>
      <c r="B127" s="12" t="s">
        <v>69</v>
      </c>
      <c r="C127" s="13" t="s">
        <v>68</v>
      </c>
      <c r="D127" s="13" t="s">
        <v>67</v>
      </c>
      <c r="E127" s="56" t="s">
        <v>90</v>
      </c>
      <c r="F127" s="1"/>
      <c r="G127" s="1" t="s">
        <v>46</v>
      </c>
      <c r="H127" s="31">
        <f>B125+C125+D125</f>
        <v>74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ht="15.75" thickBot="1">
      <c r="A128" s="22" t="s">
        <v>11</v>
      </c>
      <c r="B128" s="62">
        <f>B129/H129*100</f>
        <v>42.763157894736842</v>
      </c>
      <c r="C128" s="63">
        <f>C129/H129*100</f>
        <v>42.763157894736842</v>
      </c>
      <c r="D128" s="63">
        <f>D129/H129*100</f>
        <v>14.473684210526317</v>
      </c>
      <c r="E128" s="60">
        <f>SUM(B128:D128)</f>
        <v>100</v>
      </c>
      <c r="F128" s="1"/>
      <c r="G128" s="1" t="s">
        <v>47</v>
      </c>
      <c r="H128" s="27">
        <f>F125+G125+H125</f>
        <v>78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ht="15.75" thickBot="1">
      <c r="A129" s="23" t="s">
        <v>12</v>
      </c>
      <c r="B129" s="6">
        <f>B125+F125</f>
        <v>65</v>
      </c>
      <c r="C129" s="6">
        <f>C125+G125</f>
        <v>65</v>
      </c>
      <c r="D129" s="6">
        <f>D125+H125</f>
        <v>22</v>
      </c>
      <c r="E129" s="8"/>
      <c r="F129" s="1"/>
      <c r="G129" s="1" t="s">
        <v>70</v>
      </c>
      <c r="H129" s="35">
        <f>H127+H128</f>
        <v>152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>
      <c r="A130" s="44"/>
      <c r="B130" s="44"/>
      <c r="C130" s="44"/>
      <c r="D130" s="44"/>
      <c r="E130" s="44"/>
      <c r="F130" s="1"/>
      <c r="G130" s="1"/>
      <c r="H130" s="3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>
      <c r="A131" s="1" t="s">
        <v>53</v>
      </c>
      <c r="B131" s="1"/>
      <c r="C131" s="1" t="s">
        <v>54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ht="15.75" thickBot="1">
      <c r="A132" s="1"/>
      <c r="B132" s="1" t="s">
        <v>39</v>
      </c>
      <c r="C132" s="1"/>
      <c r="D132" s="1" t="s">
        <v>65</v>
      </c>
      <c r="E132" s="1"/>
      <c r="F132" s="1" t="s">
        <v>38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ht="15.75" thickBot="1">
      <c r="A133" s="1"/>
      <c r="B133" s="36" t="s">
        <v>41</v>
      </c>
      <c r="C133" s="37" t="s">
        <v>40</v>
      </c>
      <c r="D133" s="38" t="s">
        <v>42</v>
      </c>
      <c r="E133" s="1"/>
      <c r="F133" s="36" t="s">
        <v>43</v>
      </c>
      <c r="G133" s="37" t="s">
        <v>44</v>
      </c>
      <c r="H133" s="38" t="s">
        <v>45</v>
      </c>
      <c r="I133" s="51" t="s">
        <v>90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>
      <c r="A134" s="39" t="s">
        <v>11</v>
      </c>
      <c r="B134" s="53">
        <f>B135/H137*100</f>
        <v>32.432432432432435</v>
      </c>
      <c r="C134" s="54">
        <f>C135/H137*100</f>
        <v>40.54054054054054</v>
      </c>
      <c r="D134" s="55">
        <v>13</v>
      </c>
      <c r="E134" s="41" t="s">
        <v>11</v>
      </c>
      <c r="F134" s="62">
        <f>F135/H138*100</f>
        <v>41.025641025641022</v>
      </c>
      <c r="G134" s="63">
        <f>G135/H138*100</f>
        <v>34.615384615384613</v>
      </c>
      <c r="H134" s="64">
        <f>H135/H138*100</f>
        <v>24.358974358974358</v>
      </c>
      <c r="I134" s="52">
        <f>SUM(F134:H134)</f>
        <v>100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ht="15.75" thickBot="1">
      <c r="A135" s="40" t="s">
        <v>12</v>
      </c>
      <c r="B135" s="6">
        <v>24</v>
      </c>
      <c r="C135" s="7">
        <v>30</v>
      </c>
      <c r="D135" s="8">
        <v>20</v>
      </c>
      <c r="E135" s="42" t="s">
        <v>12</v>
      </c>
      <c r="F135" s="6">
        <v>32</v>
      </c>
      <c r="G135" s="7">
        <v>27</v>
      </c>
      <c r="H135" s="8">
        <v>19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ht="15.75" thickBot="1">
      <c r="A136" s="1"/>
      <c r="B136" s="1" t="s">
        <v>66</v>
      </c>
      <c r="C136" s="1"/>
      <c r="D136" s="1"/>
      <c r="E136" s="1"/>
      <c r="F136" s="1"/>
      <c r="G136" s="33"/>
      <c r="H136" s="4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ht="15.75" thickBot="1">
      <c r="A137" s="1"/>
      <c r="B137" s="12" t="s">
        <v>69</v>
      </c>
      <c r="C137" s="13" t="s">
        <v>68</v>
      </c>
      <c r="D137" s="147" t="s">
        <v>67</v>
      </c>
      <c r="E137" s="148" t="s">
        <v>90</v>
      </c>
      <c r="F137" s="1"/>
      <c r="G137" s="1" t="s">
        <v>46</v>
      </c>
      <c r="H137" s="31">
        <f>B135+C135+D135</f>
        <v>74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ht="15.75" thickBot="1">
      <c r="A138" s="22" t="s">
        <v>11</v>
      </c>
      <c r="B138" s="62">
        <f>B139/H139*100</f>
        <v>36.84210526315789</v>
      </c>
      <c r="C138" s="63">
        <f>C139/H139*100</f>
        <v>37.5</v>
      </c>
      <c r="D138" s="63">
        <f>D139/H139*100</f>
        <v>25.657894736842106</v>
      </c>
      <c r="E138" s="60">
        <f>B138+C138+D138</f>
        <v>100</v>
      </c>
      <c r="F138" s="1"/>
      <c r="G138" s="1" t="s">
        <v>47</v>
      </c>
      <c r="H138" s="27">
        <f>F135+G135+H135</f>
        <v>78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ht="15.75" thickBot="1">
      <c r="A139" s="23" t="s">
        <v>12</v>
      </c>
      <c r="B139" s="6">
        <f>B135+F135</f>
        <v>56</v>
      </c>
      <c r="C139" s="7">
        <f>C135+G135</f>
        <v>57</v>
      </c>
      <c r="D139" s="7">
        <f>D135+H135</f>
        <v>39</v>
      </c>
      <c r="E139" s="8"/>
      <c r="F139" s="1"/>
      <c r="G139" s="1" t="s">
        <v>70</v>
      </c>
      <c r="H139" s="35">
        <f>H137+H138</f>
        <v>152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>
      <c r="A140" s="44"/>
      <c r="B140" s="44"/>
      <c r="C140" s="44"/>
      <c r="D140" s="44"/>
      <c r="E140" s="44"/>
      <c r="F140" s="1"/>
      <c r="G140" s="1"/>
      <c r="H140" s="3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>
      <c r="A141" s="1" t="s">
        <v>55</v>
      </c>
      <c r="B141" s="1"/>
      <c r="C141" s="1" t="s">
        <v>56</v>
      </c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spans="1:19">
      <c r="A142" s="1"/>
      <c r="B142" s="1" t="s">
        <v>57</v>
      </c>
      <c r="C142" s="1"/>
      <c r="D142" s="1"/>
      <c r="E142" s="1"/>
      <c r="F142" s="1"/>
      <c r="G142" s="1" t="s">
        <v>58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spans="1:19">
      <c r="A143" s="1"/>
      <c r="B143" s="1" t="s">
        <v>59</v>
      </c>
      <c r="C143" s="1"/>
      <c r="D143" s="1"/>
      <c r="E143" s="1"/>
      <c r="F143" s="1"/>
      <c r="G143" s="1" t="s">
        <v>60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spans="1:19">
      <c r="A144" s="1"/>
      <c r="B144" s="1" t="s">
        <v>61</v>
      </c>
      <c r="C144" s="1"/>
      <c r="D144" s="1"/>
      <c r="E144" s="1"/>
      <c r="F144" s="1"/>
      <c r="G144" s="1" t="s">
        <v>62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spans="1:19">
      <c r="A145" s="1"/>
      <c r="B145" s="1" t="s">
        <v>63</v>
      </c>
      <c r="C145" s="1"/>
      <c r="D145" s="1"/>
      <c r="E145" s="1" t="s">
        <v>64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spans="1:1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spans="1:1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spans="1:1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spans="1:19" ht="15.75" thickBot="1">
      <c r="A149" s="1" t="s">
        <v>365</v>
      </c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spans="1:19" ht="15.75" thickBot="1">
      <c r="A150" s="168">
        <f>I153/H139*100</f>
        <v>86.18421052631578</v>
      </c>
      <c r="B150" s="45" t="s">
        <v>76</v>
      </c>
      <c r="C150" s="46" t="s">
        <v>77</v>
      </c>
      <c r="D150" s="46" t="s">
        <v>78</v>
      </c>
      <c r="E150" s="46" t="s">
        <v>79</v>
      </c>
      <c r="F150" s="46" t="s">
        <v>80</v>
      </c>
      <c r="G150" s="46" t="s">
        <v>81</v>
      </c>
      <c r="H150" s="47" t="s">
        <v>82</v>
      </c>
      <c r="I150" s="51" t="s">
        <v>90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spans="1:19">
      <c r="A151" s="41" t="s">
        <v>11</v>
      </c>
      <c r="B151" s="53">
        <f>B152/I153*100</f>
        <v>15.267175572519085</v>
      </c>
      <c r="C151" s="54">
        <f>C152/I153*100</f>
        <v>2.2900763358778624</v>
      </c>
      <c r="D151" s="54">
        <f>D152/I153*100</f>
        <v>28.244274809160309</v>
      </c>
      <c r="E151" s="54">
        <f>E152/I153*100</f>
        <v>26.717557251908396</v>
      </c>
      <c r="F151" s="54">
        <f>F152/I153*100</f>
        <v>26.717557251908396</v>
      </c>
      <c r="G151" s="54">
        <f>G152/I153*100</f>
        <v>0</v>
      </c>
      <c r="H151" s="55">
        <f>H152/I153*100</f>
        <v>0.76335877862595414</v>
      </c>
      <c r="I151" s="52">
        <f>SUM(B151:H151)</f>
        <v>100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spans="1:19" ht="15.75" thickBot="1">
      <c r="A152" s="42" t="s">
        <v>12</v>
      </c>
      <c r="B152" s="6">
        <v>20</v>
      </c>
      <c r="C152" s="7">
        <v>3</v>
      </c>
      <c r="D152" s="7">
        <v>37</v>
      </c>
      <c r="E152" s="7">
        <v>35</v>
      </c>
      <c r="F152" s="7">
        <v>35</v>
      </c>
      <c r="G152" s="7"/>
      <c r="H152" s="8">
        <v>1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spans="1:19" ht="15.75" thickBot="1">
      <c r="A153" s="1"/>
      <c r="B153" s="1"/>
      <c r="C153" s="1"/>
      <c r="D153" s="1"/>
      <c r="E153" s="1"/>
      <c r="F153" s="1"/>
      <c r="G153" s="1"/>
      <c r="H153" s="1" t="s">
        <v>70</v>
      </c>
      <c r="I153" s="32">
        <f>B152+C152+D152+E152+F152+G152+H152</f>
        <v>131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spans="1:19">
      <c r="A154" s="1" t="s">
        <v>400</v>
      </c>
      <c r="B154" s="1" t="s">
        <v>401</v>
      </c>
      <c r="C154" s="1"/>
      <c r="D154" s="1">
        <v>1</v>
      </c>
      <c r="E154" s="1"/>
      <c r="F154" s="1"/>
      <c r="G154" s="1"/>
      <c r="H154" s="1"/>
      <c r="I154" s="172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1:19">
      <c r="A155" s="1" t="s">
        <v>71</v>
      </c>
      <c r="B155" s="1"/>
      <c r="C155" s="1" t="s">
        <v>72</v>
      </c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19" ht="15.75" thickBot="1">
      <c r="A156" s="1"/>
      <c r="B156" s="1" t="s">
        <v>73</v>
      </c>
      <c r="C156" s="1"/>
      <c r="D156" s="1"/>
      <c r="E156" s="1" t="s">
        <v>74</v>
      </c>
      <c r="F156" s="1"/>
      <c r="G156" s="1" t="s">
        <v>75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19" ht="15.75" thickBot="1">
      <c r="A157" s="1"/>
      <c r="B157" s="36" t="s">
        <v>41</v>
      </c>
      <c r="C157" s="37" t="s">
        <v>40</v>
      </c>
      <c r="D157" s="38" t="s">
        <v>42</v>
      </c>
      <c r="E157" s="1"/>
      <c r="F157" s="36" t="s">
        <v>43</v>
      </c>
      <c r="G157" s="37" t="s">
        <v>44</v>
      </c>
      <c r="H157" s="38" t="s">
        <v>45</v>
      </c>
      <c r="I157" s="51" t="s">
        <v>90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19">
      <c r="A158" s="39" t="s">
        <v>11</v>
      </c>
      <c r="B158" s="53">
        <f>B159/H161*100</f>
        <v>32.432432432432435</v>
      </c>
      <c r="C158" s="54">
        <f>C159/H161*100</f>
        <v>44.594594594594597</v>
      </c>
      <c r="D158" s="55">
        <f>D159/H161*100</f>
        <v>22.972972972972975</v>
      </c>
      <c r="E158" s="41" t="s">
        <v>11</v>
      </c>
      <c r="F158" s="62">
        <f>F159/H162*100</f>
        <v>51.94805194805194</v>
      </c>
      <c r="G158" s="63">
        <f>G159/H162*100</f>
        <v>38.961038961038966</v>
      </c>
      <c r="H158" s="64">
        <f>H159/H162*100</f>
        <v>9.0909090909090917</v>
      </c>
      <c r="I158" s="52">
        <f>SUM(F158:H158)</f>
        <v>100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19" ht="15.75" thickBot="1">
      <c r="A159" s="40" t="s">
        <v>12</v>
      </c>
      <c r="B159" s="6">
        <v>24</v>
      </c>
      <c r="C159" s="7">
        <v>33</v>
      </c>
      <c r="D159" s="8">
        <v>17</v>
      </c>
      <c r="E159" s="42" t="s">
        <v>12</v>
      </c>
      <c r="F159" s="6">
        <v>40</v>
      </c>
      <c r="G159" s="7">
        <v>30</v>
      </c>
      <c r="H159" s="8">
        <v>7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19" ht="15.75" thickBot="1">
      <c r="A160" s="1"/>
      <c r="B160" s="1" t="s">
        <v>66</v>
      </c>
      <c r="C160" s="1"/>
      <c r="D160" s="1"/>
      <c r="E160" s="1"/>
      <c r="F160" s="1"/>
      <c r="G160" s="33"/>
      <c r="H160" s="43"/>
      <c r="I160" s="1"/>
      <c r="J160" s="1"/>
      <c r="K160" s="1"/>
    </row>
    <row r="161" spans="1:11" ht="15.75" thickBot="1">
      <c r="A161" s="168">
        <f ca="1">H163/vstup.údaje!H11*100</f>
        <v>58.527131782945737</v>
      </c>
      <c r="B161" s="12" t="s">
        <v>69</v>
      </c>
      <c r="C161" s="13" t="s">
        <v>68</v>
      </c>
      <c r="D161" s="14" t="s">
        <v>67</v>
      </c>
      <c r="E161" s="56" t="s">
        <v>90</v>
      </c>
      <c r="F161" s="1"/>
      <c r="G161" s="1" t="s">
        <v>46</v>
      </c>
      <c r="H161" s="31">
        <f>B159+C159+D159</f>
        <v>74</v>
      </c>
      <c r="I161" s="1"/>
      <c r="J161" s="1"/>
      <c r="K161" s="1"/>
    </row>
    <row r="162" spans="1:11" ht="15.75" thickBot="1">
      <c r="A162" s="22" t="s">
        <v>11</v>
      </c>
      <c r="B162" s="58">
        <f>B163/H163*100</f>
        <v>42.384105960264904</v>
      </c>
      <c r="C162" s="59">
        <f>C163/H163*100</f>
        <v>41.721854304635762</v>
      </c>
      <c r="D162" s="60">
        <f>D163/H163*100</f>
        <v>15.894039735099339</v>
      </c>
      <c r="E162" s="61">
        <f>D162+C162+B162</f>
        <v>100</v>
      </c>
      <c r="F162" s="1"/>
      <c r="G162" s="1" t="s">
        <v>47</v>
      </c>
      <c r="H162" s="27">
        <f>F159+G159+H159</f>
        <v>77</v>
      </c>
      <c r="I162" s="1"/>
      <c r="J162" s="1"/>
      <c r="K162" s="1"/>
    </row>
    <row r="163" spans="1:11" ht="15.75" thickBot="1">
      <c r="A163" s="23" t="s">
        <v>12</v>
      </c>
      <c r="B163" s="6">
        <f>B159+F159</f>
        <v>64</v>
      </c>
      <c r="C163" s="6">
        <f>C159+G159</f>
        <v>63</v>
      </c>
      <c r="D163" s="8">
        <f>D159+H159</f>
        <v>24</v>
      </c>
      <c r="E163" s="44"/>
      <c r="F163" s="1"/>
      <c r="G163" s="1" t="s">
        <v>70</v>
      </c>
      <c r="H163" s="35">
        <f>H162+H161</f>
        <v>151</v>
      </c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 t="s">
        <v>392</v>
      </c>
      <c r="B165" s="1"/>
      <c r="C165" s="1"/>
      <c r="D165" s="1"/>
      <c r="E165" s="1"/>
      <c r="F165" s="1"/>
      <c r="G165" s="1"/>
      <c r="H165" s="1">
        <v>1</v>
      </c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 t="s">
        <v>83</v>
      </c>
      <c r="B167" s="1"/>
      <c r="C167" s="1" t="s">
        <v>84</v>
      </c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 t="s">
        <v>85</v>
      </c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 t="s">
        <v>86</v>
      </c>
      <c r="C169" s="1"/>
      <c r="D169" s="1"/>
      <c r="E169" s="1" t="s">
        <v>87</v>
      </c>
      <c r="F169" s="1"/>
      <c r="G169" s="1"/>
      <c r="H169" s="1"/>
      <c r="I169" s="1"/>
      <c r="J169" s="1"/>
      <c r="K169" s="1"/>
    </row>
    <row r="170" spans="1:11" ht="15.75" thickBot="1">
      <c r="A170" s="1"/>
      <c r="B170" s="1" t="s">
        <v>88</v>
      </c>
      <c r="C170" s="1"/>
      <c r="D170" s="1"/>
      <c r="E170" s="1"/>
      <c r="F170" s="1" t="s">
        <v>89</v>
      </c>
      <c r="G170" s="1"/>
      <c r="H170" s="1"/>
      <c r="I170" s="1"/>
      <c r="J170" s="1"/>
      <c r="K170" s="1"/>
    </row>
    <row r="171" spans="1:11" ht="15.75" thickBot="1">
      <c r="A171" s="168">
        <f ca="1">I173/vstup.údaje!H11*100</f>
        <v>53.875968992248055</v>
      </c>
      <c r="B171" s="1"/>
      <c r="C171" s="45" t="s">
        <v>76</v>
      </c>
      <c r="D171" s="46" t="s">
        <v>77</v>
      </c>
      <c r="E171" s="46" t="s">
        <v>78</v>
      </c>
      <c r="F171" s="47" t="s">
        <v>79</v>
      </c>
      <c r="G171" s="56" t="s">
        <v>90</v>
      </c>
      <c r="H171" s="1"/>
      <c r="I171" s="1"/>
      <c r="J171" s="1"/>
      <c r="K171" s="1"/>
    </row>
    <row r="172" spans="1:11" ht="15.75" thickBot="1">
      <c r="A172" s="1"/>
      <c r="B172" s="22" t="s">
        <v>11</v>
      </c>
      <c r="C172" s="53">
        <f>C173/I173*100</f>
        <v>51.079136690647488</v>
      </c>
      <c r="D172" s="54">
        <f>D173/I173*100</f>
        <v>31.654676258992804</v>
      </c>
      <c r="E172" s="54">
        <f>E173/I173*100</f>
        <v>10.071942446043165</v>
      </c>
      <c r="F172" s="55">
        <f>F173/I173*100</f>
        <v>7.1942446043165464</v>
      </c>
      <c r="G172" s="57">
        <f>C172+D172+E172+F172</f>
        <v>100.00000000000001</v>
      </c>
      <c r="H172" s="1"/>
      <c r="I172" s="1"/>
      <c r="J172" s="1"/>
      <c r="K172" s="1"/>
    </row>
    <row r="173" spans="1:11" ht="15.75" thickBot="1">
      <c r="A173" s="1"/>
      <c r="B173" s="23" t="s">
        <v>12</v>
      </c>
      <c r="C173" s="6">
        <v>71</v>
      </c>
      <c r="D173" s="7">
        <v>44</v>
      </c>
      <c r="E173" s="7">
        <v>14</v>
      </c>
      <c r="F173" s="8">
        <v>10</v>
      </c>
      <c r="G173" s="1"/>
      <c r="H173" s="1" t="s">
        <v>70</v>
      </c>
      <c r="I173" s="32">
        <f>C173+D173+E173+F173</f>
        <v>139</v>
      </c>
      <c r="J173" s="1"/>
      <c r="K173" s="1"/>
    </row>
    <row r="174" spans="1:11">
      <c r="A174" s="1" t="s">
        <v>383</v>
      </c>
      <c r="B174" s="1"/>
      <c r="C174" s="1"/>
      <c r="D174" s="1">
        <v>2</v>
      </c>
      <c r="E174" s="1" t="s">
        <v>367</v>
      </c>
      <c r="F174" s="1"/>
      <c r="G174" s="1"/>
      <c r="H174" s="1"/>
      <c r="I174" s="1">
        <v>3</v>
      </c>
      <c r="J174" s="1"/>
      <c r="K174" s="1"/>
    </row>
    <row r="175" spans="1:11">
      <c r="A175" s="1" t="s">
        <v>346</v>
      </c>
      <c r="B175" s="1"/>
      <c r="C175" s="1"/>
      <c r="D175" s="1">
        <v>1</v>
      </c>
      <c r="E175" s="138" t="s">
        <v>378</v>
      </c>
      <c r="F175" s="1"/>
      <c r="G175" s="1"/>
      <c r="H175" s="1"/>
      <c r="I175" s="1">
        <v>1</v>
      </c>
      <c r="J175" s="1"/>
      <c r="K175" s="1"/>
    </row>
    <row r="176" spans="1:11">
      <c r="A176" s="1" t="s">
        <v>355</v>
      </c>
      <c r="B176" s="1"/>
      <c r="C176" s="1"/>
      <c r="D176" s="1">
        <v>1</v>
      </c>
      <c r="E176" s="1" t="s">
        <v>379</v>
      </c>
      <c r="F176" s="1"/>
      <c r="G176" s="1"/>
      <c r="H176" s="1"/>
      <c r="I176" s="1">
        <v>1</v>
      </c>
      <c r="J176" s="1"/>
      <c r="K176" s="1"/>
    </row>
    <row r="177" spans="1:11">
      <c r="A177" s="1" t="s">
        <v>391</v>
      </c>
      <c r="B177" s="1"/>
      <c r="C177" s="1"/>
      <c r="D177" s="1">
        <v>1</v>
      </c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</sheetData>
  <phoneticPr fontId="0" type="noConversion"/>
  <pageMargins left="0.7" right="0.7" top="0.75" bottom="0.75" header="0.3" footer="0.3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458"/>
  <sheetViews>
    <sheetView workbookViewId="0">
      <selection activeCell="G147" sqref="G147"/>
    </sheetView>
  </sheetViews>
  <sheetFormatPr defaultRowHeight="15"/>
  <cols>
    <col min="3" max="3" width="17.42578125" customWidth="1"/>
    <col min="4" max="4" width="5.7109375" customWidth="1"/>
    <col min="5" max="6" width="6.28515625" customWidth="1"/>
    <col min="7" max="7" width="6.28515625" style="145" customWidth="1"/>
    <col min="8" max="10" width="6.28515625" customWidth="1"/>
    <col min="11" max="12" width="5.85546875" customWidth="1"/>
    <col min="14" max="28" width="4.7109375" customWidth="1"/>
  </cols>
  <sheetData>
    <row r="1" spans="1:28">
      <c r="A1" s="24" t="s">
        <v>459</v>
      </c>
      <c r="B1" s="1"/>
      <c r="C1" s="1" t="s">
        <v>28</v>
      </c>
      <c r="D1" s="1"/>
      <c r="E1" s="1"/>
      <c r="F1" s="1"/>
      <c r="G1" s="1"/>
      <c r="H1" s="1"/>
      <c r="I1" s="1" t="s">
        <v>28</v>
      </c>
      <c r="J1" s="1"/>
      <c r="K1" s="1"/>
      <c r="L1" s="1"/>
      <c r="M1" s="1"/>
      <c r="N1" s="1"/>
    </row>
    <row r="2" spans="1:28">
      <c r="A2" s="1" t="s">
        <v>91</v>
      </c>
      <c r="B2" s="1"/>
      <c r="C2" s="1"/>
      <c r="D2" s="24"/>
      <c r="E2" s="1"/>
      <c r="F2" s="1" t="s">
        <v>460</v>
      </c>
      <c r="G2" s="1"/>
      <c r="H2" s="1"/>
      <c r="I2" s="1"/>
      <c r="J2" s="1"/>
      <c r="K2" s="1"/>
      <c r="L2" s="1"/>
      <c r="M2" s="1"/>
      <c r="N2" s="69" t="s">
        <v>76</v>
      </c>
      <c r="O2" s="149" t="s">
        <v>77</v>
      </c>
      <c r="P2" s="149" t="s">
        <v>78</v>
      </c>
      <c r="Q2" s="149" t="s">
        <v>79</v>
      </c>
      <c r="R2" s="149" t="s">
        <v>80</v>
      </c>
      <c r="S2" s="149" t="s">
        <v>81</v>
      </c>
      <c r="T2" s="149" t="s">
        <v>82</v>
      </c>
      <c r="U2" s="149" t="s">
        <v>104</v>
      </c>
      <c r="V2" s="149" t="s">
        <v>107</v>
      </c>
      <c r="W2" s="149" t="s">
        <v>109</v>
      </c>
      <c r="X2" s="149" t="s">
        <v>111</v>
      </c>
      <c r="Y2" s="149" t="s">
        <v>113</v>
      </c>
      <c r="Z2" s="149" t="s">
        <v>115</v>
      </c>
      <c r="AA2" s="149" t="s">
        <v>98</v>
      </c>
      <c r="AB2" s="149" t="s">
        <v>117</v>
      </c>
    </row>
    <row r="3" spans="1:28" ht="15.75" thickBot="1">
      <c r="A3" s="1"/>
      <c r="B3" s="1"/>
      <c r="C3" s="1"/>
      <c r="D3" s="24"/>
      <c r="E3" s="1"/>
      <c r="F3" s="1"/>
      <c r="G3" s="1"/>
      <c r="H3" s="1"/>
      <c r="I3" s="1"/>
      <c r="J3" s="1"/>
      <c r="K3" s="1"/>
      <c r="L3" s="1"/>
      <c r="M3" s="1"/>
      <c r="N3" s="6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</row>
    <row r="4" spans="1:28" ht="15.75" thickBot="1">
      <c r="A4" s="1"/>
      <c r="B4" s="24"/>
      <c r="C4" s="1"/>
      <c r="D4" s="1"/>
      <c r="E4" s="15" t="s">
        <v>97</v>
      </c>
      <c r="F4" s="17" t="s">
        <v>11</v>
      </c>
      <c r="G4" s="1"/>
      <c r="H4" s="1"/>
      <c r="I4" s="44"/>
      <c r="J4" s="44"/>
      <c r="K4" s="1"/>
      <c r="L4" s="1"/>
      <c r="M4" s="1" t="s">
        <v>399</v>
      </c>
      <c r="N4" s="52">
        <v>11.8</v>
      </c>
      <c r="O4" s="182">
        <v>10.9</v>
      </c>
      <c r="P4" s="182">
        <v>15.5</v>
      </c>
      <c r="Q4" s="182">
        <v>4.8</v>
      </c>
      <c r="R4" s="182">
        <v>2.5</v>
      </c>
      <c r="S4" s="182">
        <v>20.3</v>
      </c>
      <c r="T4" s="182">
        <v>19.2</v>
      </c>
      <c r="U4" s="182">
        <v>1.9</v>
      </c>
      <c r="V4" s="182">
        <v>2.1</v>
      </c>
      <c r="W4" s="182">
        <v>2.2999999999999998</v>
      </c>
      <c r="X4" s="182">
        <v>1.7</v>
      </c>
      <c r="Y4" s="182">
        <v>1.9</v>
      </c>
      <c r="Z4" s="182">
        <v>1.9</v>
      </c>
      <c r="AA4" s="182">
        <v>0.6</v>
      </c>
      <c r="AB4" s="182">
        <v>2.2999999999999998</v>
      </c>
    </row>
    <row r="5" spans="1:28">
      <c r="A5" s="185" t="s">
        <v>92</v>
      </c>
      <c r="B5" s="186"/>
      <c r="C5" s="186"/>
      <c r="D5" s="104" t="s">
        <v>475</v>
      </c>
      <c r="E5" s="29">
        <v>61</v>
      </c>
      <c r="F5" s="67">
        <v>11.821705426356589</v>
      </c>
      <c r="G5" s="1"/>
      <c r="H5" s="1" t="s">
        <v>461</v>
      </c>
      <c r="I5" s="108"/>
      <c r="J5" s="44"/>
      <c r="K5" s="1"/>
      <c r="L5" s="1"/>
      <c r="M5" s="1"/>
      <c r="N5" s="1"/>
    </row>
    <row r="6" spans="1:28">
      <c r="A6" s="101" t="s">
        <v>99</v>
      </c>
      <c r="B6" s="102"/>
      <c r="C6" s="102"/>
      <c r="D6" s="105" t="s">
        <v>476</v>
      </c>
      <c r="E6" s="85">
        <v>56</v>
      </c>
      <c r="F6" s="236">
        <v>10.852713178294573</v>
      </c>
      <c r="G6" s="1"/>
      <c r="H6" s="1" t="s">
        <v>467</v>
      </c>
      <c r="I6" s="108"/>
      <c r="J6" s="44"/>
      <c r="K6" s="143" t="s">
        <v>28</v>
      </c>
      <c r="L6" s="143"/>
      <c r="M6" s="1"/>
      <c r="N6" s="1"/>
    </row>
    <row r="7" spans="1:28">
      <c r="A7" s="227" t="s">
        <v>131</v>
      </c>
      <c r="B7" s="225"/>
      <c r="C7" s="225"/>
      <c r="D7" s="105" t="s">
        <v>474</v>
      </c>
      <c r="E7" s="85">
        <v>80</v>
      </c>
      <c r="F7" s="236">
        <v>15.503875968992247</v>
      </c>
      <c r="G7" s="1"/>
      <c r="H7" s="1" t="s">
        <v>483</v>
      </c>
      <c r="I7" s="108"/>
      <c r="J7" s="44"/>
      <c r="K7" s="143">
        <v>6</v>
      </c>
      <c r="L7" s="143"/>
      <c r="M7" s="1"/>
      <c r="N7" s="1"/>
    </row>
    <row r="8" spans="1:28">
      <c r="A8" s="184" t="s">
        <v>100</v>
      </c>
      <c r="B8" s="224"/>
      <c r="C8" s="103"/>
      <c r="D8" s="105" t="s">
        <v>79</v>
      </c>
      <c r="E8" s="85">
        <v>25</v>
      </c>
      <c r="F8" s="236">
        <v>4.8449612403100781</v>
      </c>
      <c r="G8" s="1"/>
      <c r="H8" s="1" t="s">
        <v>462</v>
      </c>
      <c r="I8" s="108"/>
      <c r="J8" s="44"/>
      <c r="K8" s="143">
        <v>2</v>
      </c>
      <c r="L8" s="143"/>
      <c r="M8" s="1"/>
      <c r="N8" s="1"/>
    </row>
    <row r="9" spans="1:28">
      <c r="A9" s="228" t="s">
        <v>101</v>
      </c>
      <c r="B9" s="226"/>
      <c r="C9" s="226"/>
      <c r="D9" s="105" t="s">
        <v>80</v>
      </c>
      <c r="E9" s="85">
        <v>13</v>
      </c>
      <c r="F9" s="236">
        <v>2.5193798449612403</v>
      </c>
      <c r="G9" s="1"/>
      <c r="H9" s="1" t="s">
        <v>463</v>
      </c>
      <c r="I9" s="108"/>
      <c r="J9" s="44"/>
      <c r="K9" s="143">
        <v>1</v>
      </c>
      <c r="L9" s="143"/>
      <c r="M9" s="1"/>
      <c r="N9" s="1"/>
    </row>
    <row r="10" spans="1:28">
      <c r="A10" s="183" t="s">
        <v>105</v>
      </c>
      <c r="B10" s="184"/>
      <c r="C10" s="184"/>
      <c r="D10" s="105" t="s">
        <v>472</v>
      </c>
      <c r="E10" s="85">
        <v>105</v>
      </c>
      <c r="F10" s="236">
        <v>20.348837209302324</v>
      </c>
      <c r="G10" s="1"/>
      <c r="H10" s="1" t="s">
        <v>464</v>
      </c>
      <c r="I10" s="108"/>
      <c r="J10" s="44"/>
      <c r="K10" s="143"/>
      <c r="L10" s="143"/>
      <c r="M10" s="1"/>
      <c r="N10" s="1"/>
    </row>
    <row r="11" spans="1:28">
      <c r="A11" s="183" t="s">
        <v>102</v>
      </c>
      <c r="B11" s="184"/>
      <c r="C11" s="184"/>
      <c r="D11" s="105" t="s">
        <v>473</v>
      </c>
      <c r="E11" s="85">
        <v>99</v>
      </c>
      <c r="F11" s="236">
        <v>19.186046511627907</v>
      </c>
      <c r="G11" s="1"/>
      <c r="H11" s="1" t="s">
        <v>465</v>
      </c>
      <c r="I11" s="108"/>
      <c r="J11" s="44"/>
      <c r="K11" s="143">
        <v>1</v>
      </c>
      <c r="L11" s="143"/>
      <c r="M11" s="1"/>
      <c r="N11" s="1"/>
    </row>
    <row r="12" spans="1:28">
      <c r="A12" s="227" t="s">
        <v>103</v>
      </c>
      <c r="B12" s="225"/>
      <c r="C12" s="225"/>
      <c r="D12" s="105" t="s">
        <v>104</v>
      </c>
      <c r="E12" s="85">
        <v>10</v>
      </c>
      <c r="F12" s="236">
        <v>1.9379844961240309</v>
      </c>
      <c r="G12" s="1"/>
      <c r="H12" s="1" t="s">
        <v>377</v>
      </c>
      <c r="I12" s="108"/>
      <c r="J12" s="44"/>
      <c r="K12" s="143">
        <v>1</v>
      </c>
      <c r="L12" s="143"/>
      <c r="M12" s="1"/>
      <c r="N12" s="1"/>
    </row>
    <row r="13" spans="1:28">
      <c r="A13" s="225" t="s">
        <v>106</v>
      </c>
      <c r="B13" s="230"/>
      <c r="C13" s="229"/>
      <c r="D13" s="105" t="s">
        <v>107</v>
      </c>
      <c r="E13" s="85">
        <v>11</v>
      </c>
      <c r="F13" s="236">
        <v>2.1317829457364339</v>
      </c>
      <c r="G13" s="1"/>
      <c r="H13" s="1" t="s">
        <v>466</v>
      </c>
      <c r="I13" s="108"/>
      <c r="J13" s="44"/>
      <c r="K13" s="143">
        <v>1</v>
      </c>
      <c r="L13" s="143"/>
      <c r="M13" s="1"/>
      <c r="N13" s="1"/>
    </row>
    <row r="14" spans="1:28">
      <c r="A14" s="184" t="s">
        <v>108</v>
      </c>
      <c r="B14" s="224"/>
      <c r="C14" s="103"/>
      <c r="D14" s="105" t="s">
        <v>109</v>
      </c>
      <c r="E14" s="85">
        <v>12</v>
      </c>
      <c r="F14" s="236">
        <v>2.3255813953488373</v>
      </c>
      <c r="G14" s="1"/>
      <c r="H14" s="1" t="s">
        <v>28</v>
      </c>
      <c r="I14" s="108"/>
      <c r="J14" s="44"/>
      <c r="K14" s="143" t="s">
        <v>28</v>
      </c>
      <c r="L14" s="143"/>
      <c r="M14" s="1"/>
      <c r="N14" s="1"/>
    </row>
    <row r="15" spans="1:28">
      <c r="A15" s="232" t="s">
        <v>110</v>
      </c>
      <c r="B15" s="231"/>
      <c r="C15" s="231"/>
      <c r="D15" s="105" t="s">
        <v>111</v>
      </c>
      <c r="E15" s="85">
        <v>9</v>
      </c>
      <c r="F15" s="236">
        <v>1.7441860465116279</v>
      </c>
      <c r="G15" s="1" t="s">
        <v>468</v>
      </c>
      <c r="H15" s="1"/>
      <c r="I15" s="108"/>
      <c r="J15" s="44"/>
      <c r="K15" s="1"/>
      <c r="L15" s="1"/>
      <c r="M15" s="1"/>
      <c r="N15" s="1"/>
    </row>
    <row r="16" spans="1:28">
      <c r="A16" s="184" t="s">
        <v>112</v>
      </c>
      <c r="B16" s="224"/>
      <c r="C16" s="103"/>
      <c r="D16" s="105" t="s">
        <v>113</v>
      </c>
      <c r="E16" s="85">
        <v>10</v>
      </c>
      <c r="F16" s="236">
        <v>1.9379844961240309</v>
      </c>
      <c r="G16" s="1"/>
      <c r="H16" s="1" t="s">
        <v>469</v>
      </c>
      <c r="I16" s="108"/>
      <c r="J16" s="44"/>
      <c r="K16" s="1">
        <v>258</v>
      </c>
      <c r="L16" s="1"/>
      <c r="M16" s="1"/>
      <c r="N16" s="1"/>
    </row>
    <row r="17" spans="1:14">
      <c r="A17" s="228" t="s">
        <v>114</v>
      </c>
      <c r="B17" s="226"/>
      <c r="C17" s="226"/>
      <c r="D17" s="105" t="s">
        <v>115</v>
      </c>
      <c r="E17" s="85">
        <v>10</v>
      </c>
      <c r="F17" s="236">
        <v>1.9379844961240309</v>
      </c>
      <c r="G17" s="1"/>
      <c r="H17" s="1" t="s">
        <v>470</v>
      </c>
      <c r="I17" s="108"/>
      <c r="J17" s="44"/>
      <c r="K17" s="1">
        <f>K16*2</f>
        <v>516</v>
      </c>
      <c r="L17" s="1"/>
      <c r="M17" s="1"/>
      <c r="N17" s="1"/>
    </row>
    <row r="18" spans="1:14">
      <c r="A18" s="227" t="s">
        <v>116</v>
      </c>
      <c r="B18" s="225"/>
      <c r="C18" s="225"/>
      <c r="D18" s="105" t="s">
        <v>98</v>
      </c>
      <c r="E18" s="85">
        <v>3</v>
      </c>
      <c r="F18" s="236">
        <v>0.58139534883720934</v>
      </c>
      <c r="G18" s="1"/>
      <c r="H18" s="1" t="s">
        <v>471</v>
      </c>
      <c r="I18" s="108"/>
      <c r="J18" s="44"/>
      <c r="K18" s="52">
        <f>SUM(F5:F19)</f>
        <v>99.999999999999986</v>
      </c>
      <c r="L18" s="52"/>
      <c r="M18" s="1"/>
      <c r="N18" s="1"/>
    </row>
    <row r="19" spans="1:14" ht="15.75" thickBot="1">
      <c r="A19" s="234" t="s">
        <v>30</v>
      </c>
      <c r="B19" s="235"/>
      <c r="C19" s="233"/>
      <c r="D19" s="106" t="s">
        <v>117</v>
      </c>
      <c r="E19" s="30">
        <v>12</v>
      </c>
      <c r="F19" s="237">
        <v>2.3255813953488373</v>
      </c>
      <c r="G19" s="1"/>
      <c r="H19" s="130" t="s">
        <v>28</v>
      </c>
      <c r="I19" s="108"/>
      <c r="J19" s="223"/>
      <c r="K19" s="1"/>
      <c r="L19" s="1"/>
      <c r="M19" s="1"/>
      <c r="N19" s="1"/>
    </row>
    <row r="20" spans="1:14">
      <c r="A20" s="1"/>
      <c r="B20" s="1"/>
      <c r="C20" s="1"/>
      <c r="D20" s="69"/>
      <c r="E20" s="113"/>
      <c r="F20" s="1"/>
      <c r="G20" s="52"/>
      <c r="H20" s="52" t="s">
        <v>28</v>
      </c>
      <c r="I20" s="44"/>
      <c r="J20" s="108"/>
      <c r="K20" s="1"/>
      <c r="L20" s="1"/>
      <c r="M20" s="1"/>
      <c r="N20" s="1"/>
    </row>
    <row r="21" spans="1:14">
      <c r="A21" s="1"/>
      <c r="B21" s="1"/>
      <c r="C21" s="1"/>
      <c r="D21" s="69"/>
      <c r="E21" s="1"/>
      <c r="F21" s="1"/>
      <c r="G21" s="1"/>
      <c r="H21" s="213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69"/>
      <c r="E22" s="1"/>
      <c r="F22" s="1"/>
      <c r="G22" s="1"/>
      <c r="H22" s="213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69"/>
      <c r="E23" s="1"/>
      <c r="F23" s="1"/>
      <c r="G23" s="1"/>
      <c r="H23" s="213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69"/>
      <c r="E24" s="1"/>
      <c r="F24" s="1"/>
      <c r="G24" s="1"/>
      <c r="H24" s="213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69"/>
      <c r="E25" s="1"/>
      <c r="F25" s="1"/>
      <c r="G25" s="1"/>
      <c r="H25" s="213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69"/>
      <c r="E26" s="1"/>
      <c r="F26" s="1"/>
      <c r="G26" s="1"/>
      <c r="H26" s="213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69"/>
      <c r="E27" s="1"/>
      <c r="F27" s="1"/>
      <c r="G27" s="1"/>
      <c r="H27" s="213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69"/>
      <c r="E28" s="1"/>
      <c r="F28" s="1"/>
      <c r="G28" s="1"/>
      <c r="H28" s="213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69"/>
      <c r="E29" s="1"/>
      <c r="F29" s="1"/>
      <c r="G29" s="1"/>
      <c r="H29" s="213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69"/>
      <c r="E30" s="1"/>
      <c r="F30" s="1"/>
      <c r="G30" s="1"/>
      <c r="H30" s="213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69"/>
      <c r="E31" s="1"/>
      <c r="F31" s="1"/>
      <c r="G31" s="1"/>
      <c r="H31" s="213"/>
      <c r="I31" s="1"/>
      <c r="J31" s="1"/>
      <c r="K31" s="1"/>
      <c r="L31" s="1"/>
      <c r="M31" s="1"/>
      <c r="N31" s="1"/>
    </row>
    <row r="32" spans="1:14">
      <c r="A32" s="24" t="s">
        <v>477</v>
      </c>
      <c r="B32" s="1"/>
      <c r="C32" s="1" t="s">
        <v>565</v>
      </c>
      <c r="D32" s="24"/>
      <c r="E32" s="1"/>
      <c r="F32" s="1" t="s">
        <v>568</v>
      </c>
      <c r="G32" s="1"/>
      <c r="H32" s="1"/>
      <c r="I32" s="1"/>
      <c r="J32" s="1"/>
      <c r="K32" s="1"/>
      <c r="L32" s="1"/>
      <c r="M32" s="1"/>
      <c r="N32" s="1"/>
    </row>
    <row r="33" spans="1:21" ht="15.75" thickBot="1">
      <c r="A33" s="24"/>
      <c r="B33" s="1"/>
      <c r="C33" s="1"/>
      <c r="D33" s="24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21" ht="15.75" thickBot="1">
      <c r="A34" s="1" t="s">
        <v>499</v>
      </c>
      <c r="B34" s="1"/>
      <c r="C34" s="1"/>
      <c r="D34" s="1"/>
      <c r="E34" s="95" t="s">
        <v>93</v>
      </c>
      <c r="F34" s="96" t="s">
        <v>94</v>
      </c>
      <c r="G34" s="264" t="s">
        <v>95</v>
      </c>
      <c r="H34" s="98" t="s">
        <v>96</v>
      </c>
      <c r="I34" s="96" t="s">
        <v>97</v>
      </c>
      <c r="J34" s="96" t="s">
        <v>98</v>
      </c>
      <c r="K34" s="99" t="s">
        <v>26</v>
      </c>
      <c r="L34" s="246"/>
      <c r="M34" s="1"/>
      <c r="N34" s="1"/>
      <c r="O34" t="s">
        <v>480</v>
      </c>
      <c r="P34" t="s">
        <v>481</v>
      </c>
      <c r="Q34" t="s">
        <v>482</v>
      </c>
      <c r="R34" t="s">
        <v>96</v>
      </c>
      <c r="S34" t="s">
        <v>97</v>
      </c>
      <c r="T34" t="s">
        <v>98</v>
      </c>
      <c r="U34" t="s">
        <v>26</v>
      </c>
    </row>
    <row r="35" spans="1:21" ht="15" customHeight="1">
      <c r="A35" s="1" t="s">
        <v>396</v>
      </c>
      <c r="B35" s="1"/>
      <c r="C35" s="143"/>
      <c r="D35" s="93" t="s">
        <v>118</v>
      </c>
      <c r="E35" s="48">
        <f t="shared" ref="E35:E47" si="0">H35/K35*100</f>
        <v>19.909502262443439</v>
      </c>
      <c r="F35" s="49">
        <f t="shared" ref="F35:F47" si="1">I35/K35*100</f>
        <v>49.773755656108598</v>
      </c>
      <c r="G35" s="50">
        <f t="shared" ref="G35:G47" si="2">J35/K35*100</f>
        <v>30.316742081447963</v>
      </c>
      <c r="H35" s="100">
        <v>44</v>
      </c>
      <c r="I35" s="4">
        <v>110</v>
      </c>
      <c r="J35" s="4">
        <v>67</v>
      </c>
      <c r="K35" s="5">
        <f t="shared" ref="K35:K47" si="3">H35+I35+J35</f>
        <v>221</v>
      </c>
      <c r="L35" s="44"/>
      <c r="M35" s="1"/>
      <c r="N35" s="1" t="s">
        <v>121</v>
      </c>
      <c r="O35">
        <v>34.955752212389378</v>
      </c>
      <c r="P35">
        <v>46.460176991150441</v>
      </c>
      <c r="Q35" s="182">
        <v>18.584070796460178</v>
      </c>
      <c r="R35">
        <v>79</v>
      </c>
      <c r="S35">
        <v>105</v>
      </c>
      <c r="T35">
        <v>42</v>
      </c>
      <c r="U35">
        <v>226</v>
      </c>
    </row>
    <row r="36" spans="1:21" ht="15" customHeight="1">
      <c r="A36" s="1" t="s">
        <v>132</v>
      </c>
      <c r="B36" s="1"/>
      <c r="C36" s="1"/>
      <c r="D36" s="94" t="s">
        <v>119</v>
      </c>
      <c r="E36" s="73">
        <f t="shared" si="0"/>
        <v>26.168224299065418</v>
      </c>
      <c r="F36" s="71">
        <f t="shared" si="1"/>
        <v>58.411214953271028</v>
      </c>
      <c r="G36" s="77">
        <f t="shared" si="2"/>
        <v>15.420560747663551</v>
      </c>
      <c r="H36" s="76">
        <v>56</v>
      </c>
      <c r="I36" s="72">
        <v>125</v>
      </c>
      <c r="J36" s="72">
        <v>33</v>
      </c>
      <c r="K36" s="74">
        <f t="shared" si="3"/>
        <v>214</v>
      </c>
      <c r="L36" s="44"/>
      <c r="M36" s="1"/>
      <c r="N36" s="1" t="s">
        <v>123</v>
      </c>
      <c r="O36">
        <v>32.599118942731273</v>
      </c>
      <c r="P36">
        <v>30.396475770925107</v>
      </c>
      <c r="Q36" s="182">
        <v>37.004405286343612</v>
      </c>
      <c r="R36">
        <v>74</v>
      </c>
      <c r="S36">
        <v>69</v>
      </c>
      <c r="T36">
        <v>84</v>
      </c>
      <c r="U36">
        <v>227</v>
      </c>
    </row>
    <row r="37" spans="1:21" ht="15" customHeight="1">
      <c r="A37" s="1" t="s">
        <v>133</v>
      </c>
      <c r="B37" s="1">
        <v>2</v>
      </c>
      <c r="C37" s="1"/>
      <c r="D37" s="94" t="s">
        <v>120</v>
      </c>
      <c r="E37" s="73">
        <f t="shared" si="0"/>
        <v>9.433962264150944</v>
      </c>
      <c r="F37" s="71">
        <f t="shared" si="1"/>
        <v>39.622641509433961</v>
      </c>
      <c r="G37" s="300">
        <f>J37/K37*100</f>
        <v>50.943396226415096</v>
      </c>
      <c r="H37" s="76">
        <v>20</v>
      </c>
      <c r="I37" s="72">
        <v>84</v>
      </c>
      <c r="J37" s="72">
        <v>108</v>
      </c>
      <c r="K37" s="74">
        <f t="shared" si="3"/>
        <v>212</v>
      </c>
      <c r="L37" s="44"/>
      <c r="M37" s="1"/>
      <c r="N37" s="1" t="s">
        <v>124</v>
      </c>
      <c r="O37">
        <v>31.4410480349345</v>
      </c>
      <c r="P37">
        <v>43.231441048034938</v>
      </c>
      <c r="Q37" s="182">
        <v>25.327510917030565</v>
      </c>
      <c r="R37">
        <v>72</v>
      </c>
      <c r="S37">
        <v>99</v>
      </c>
      <c r="T37">
        <v>58</v>
      </c>
      <c r="U37">
        <v>229</v>
      </c>
    </row>
    <row r="38" spans="1:21" ht="15" customHeight="1">
      <c r="A38" s="1" t="s">
        <v>347</v>
      </c>
      <c r="B38" s="1"/>
      <c r="C38" s="1"/>
      <c r="D38" s="94" t="s">
        <v>121</v>
      </c>
      <c r="E38" s="73">
        <f t="shared" si="0"/>
        <v>34.955752212389378</v>
      </c>
      <c r="F38" s="71">
        <f t="shared" si="1"/>
        <v>46.460176991150441</v>
      </c>
      <c r="G38" s="77">
        <f t="shared" si="2"/>
        <v>18.584070796460178</v>
      </c>
      <c r="H38" s="76">
        <v>79</v>
      </c>
      <c r="I38" s="72">
        <v>105</v>
      </c>
      <c r="J38" s="72">
        <v>42</v>
      </c>
      <c r="K38" s="74">
        <f t="shared" si="3"/>
        <v>226</v>
      </c>
      <c r="L38" s="44"/>
      <c r="M38" s="1"/>
      <c r="N38" s="1" t="s">
        <v>128</v>
      </c>
      <c r="O38">
        <v>31.4410480349345</v>
      </c>
      <c r="P38">
        <v>30.131004366812224</v>
      </c>
      <c r="Q38" s="182">
        <v>38.427947598253276</v>
      </c>
      <c r="R38">
        <v>72</v>
      </c>
      <c r="S38">
        <v>69</v>
      </c>
      <c r="T38">
        <v>88</v>
      </c>
      <c r="U38">
        <v>229</v>
      </c>
    </row>
    <row r="39" spans="1:21" ht="15" customHeight="1">
      <c r="A39" s="1" t="s">
        <v>357</v>
      </c>
      <c r="B39" s="1"/>
      <c r="C39" s="1"/>
      <c r="D39" s="94" t="s">
        <v>122</v>
      </c>
      <c r="E39" s="73">
        <f t="shared" si="0"/>
        <v>10.44776119402985</v>
      </c>
      <c r="F39" s="71">
        <f t="shared" si="1"/>
        <v>55.721393034825873</v>
      </c>
      <c r="G39" s="77">
        <f t="shared" si="2"/>
        <v>33.830845771144283</v>
      </c>
      <c r="H39" s="76">
        <v>21</v>
      </c>
      <c r="I39" s="72">
        <v>112</v>
      </c>
      <c r="J39" s="72">
        <v>68</v>
      </c>
      <c r="K39" s="74">
        <f t="shared" si="3"/>
        <v>201</v>
      </c>
      <c r="L39" s="44"/>
      <c r="M39" s="1"/>
      <c r="N39" s="1" t="s">
        <v>127</v>
      </c>
      <c r="O39">
        <v>27.43362831858407</v>
      </c>
      <c r="P39">
        <v>42.477876106194692</v>
      </c>
      <c r="Q39" s="182">
        <v>30.088495575221241</v>
      </c>
      <c r="R39">
        <v>62</v>
      </c>
      <c r="S39">
        <v>96</v>
      </c>
      <c r="T39">
        <v>68</v>
      </c>
      <c r="U39">
        <v>226</v>
      </c>
    </row>
    <row r="40" spans="1:21" ht="15" customHeight="1">
      <c r="A40" s="1" t="s">
        <v>394</v>
      </c>
      <c r="B40" s="1"/>
      <c r="C40" s="1"/>
      <c r="D40" s="94" t="s">
        <v>123</v>
      </c>
      <c r="E40" s="73">
        <f t="shared" si="0"/>
        <v>32.599118942731273</v>
      </c>
      <c r="F40" s="71">
        <f t="shared" si="1"/>
        <v>30.396475770925107</v>
      </c>
      <c r="G40" s="77">
        <f t="shared" si="2"/>
        <v>37.004405286343612</v>
      </c>
      <c r="H40" s="76">
        <v>74</v>
      </c>
      <c r="I40" s="72">
        <v>69</v>
      </c>
      <c r="J40" s="72">
        <v>84</v>
      </c>
      <c r="K40" s="74">
        <f t="shared" si="3"/>
        <v>227</v>
      </c>
      <c r="L40" s="44"/>
      <c r="M40" s="1"/>
      <c r="N40" s="1" t="s">
        <v>119</v>
      </c>
      <c r="O40">
        <v>26.168224299065418</v>
      </c>
      <c r="P40">
        <v>58.411214953271028</v>
      </c>
      <c r="Q40" s="182">
        <v>15.420560747663551</v>
      </c>
      <c r="R40">
        <v>56</v>
      </c>
      <c r="S40">
        <v>125</v>
      </c>
      <c r="T40">
        <v>33</v>
      </c>
      <c r="U40">
        <v>214</v>
      </c>
    </row>
    <row r="41" spans="1:21" ht="15" customHeight="1">
      <c r="A41" s="1" t="s">
        <v>372</v>
      </c>
      <c r="B41" s="1"/>
      <c r="C41" s="1"/>
      <c r="D41" s="94" t="s">
        <v>124</v>
      </c>
      <c r="E41" s="73">
        <f t="shared" si="0"/>
        <v>31.4410480349345</v>
      </c>
      <c r="F41" s="71">
        <f t="shared" si="1"/>
        <v>43.231441048034938</v>
      </c>
      <c r="G41" s="77">
        <f t="shared" si="2"/>
        <v>25.327510917030565</v>
      </c>
      <c r="H41" s="76">
        <v>72</v>
      </c>
      <c r="I41" s="72">
        <v>99</v>
      </c>
      <c r="J41" s="72">
        <v>58</v>
      </c>
      <c r="K41" s="74">
        <f t="shared" si="3"/>
        <v>229</v>
      </c>
      <c r="L41" s="44"/>
      <c r="M41" s="1"/>
      <c r="N41" s="1" t="s">
        <v>126</v>
      </c>
      <c r="O41">
        <v>20</v>
      </c>
      <c r="P41">
        <v>27.500000000000004</v>
      </c>
      <c r="Q41" s="182">
        <v>52.5</v>
      </c>
      <c r="R41">
        <v>48</v>
      </c>
      <c r="S41">
        <v>66</v>
      </c>
      <c r="T41">
        <v>126</v>
      </c>
      <c r="U41">
        <v>240</v>
      </c>
    </row>
    <row r="42" spans="1:21" ht="15" customHeight="1">
      <c r="A42" s="1" t="s">
        <v>567</v>
      </c>
      <c r="B42" s="1"/>
      <c r="C42" s="1"/>
      <c r="D42" s="94" t="s">
        <v>125</v>
      </c>
      <c r="E42" s="73">
        <f t="shared" si="0"/>
        <v>12.556053811659194</v>
      </c>
      <c r="F42" s="71">
        <f t="shared" si="1"/>
        <v>40.80717488789238</v>
      </c>
      <c r="G42" s="300">
        <f t="shared" si="2"/>
        <v>46.63677130044843</v>
      </c>
      <c r="H42" s="76">
        <v>28</v>
      </c>
      <c r="I42" s="72">
        <v>91</v>
      </c>
      <c r="J42" s="72">
        <v>104</v>
      </c>
      <c r="K42" s="74">
        <f t="shared" si="3"/>
        <v>223</v>
      </c>
      <c r="L42" s="44"/>
      <c r="M42" s="1"/>
      <c r="N42" s="1" t="s">
        <v>118</v>
      </c>
      <c r="O42">
        <v>19.909502262443439</v>
      </c>
      <c r="P42">
        <v>49.773755656108598</v>
      </c>
      <c r="Q42" s="182">
        <v>30.316742081447963</v>
      </c>
      <c r="R42">
        <v>44</v>
      </c>
      <c r="S42">
        <v>110</v>
      </c>
      <c r="T42">
        <v>67</v>
      </c>
      <c r="U42">
        <v>221</v>
      </c>
    </row>
    <row r="43" spans="1:21" ht="15" customHeight="1">
      <c r="A43" s="1" t="s">
        <v>380</v>
      </c>
      <c r="B43" s="1"/>
      <c r="C43" s="1"/>
      <c r="D43" s="94" t="s">
        <v>126</v>
      </c>
      <c r="E43" s="73">
        <f t="shared" si="0"/>
        <v>20</v>
      </c>
      <c r="F43" s="71">
        <f t="shared" si="1"/>
        <v>27.500000000000004</v>
      </c>
      <c r="G43" s="300">
        <f t="shared" si="2"/>
        <v>52.5</v>
      </c>
      <c r="H43" s="76">
        <v>48</v>
      </c>
      <c r="I43" s="72">
        <v>66</v>
      </c>
      <c r="J43" s="72">
        <v>126</v>
      </c>
      <c r="K43" s="74">
        <f t="shared" si="3"/>
        <v>240</v>
      </c>
      <c r="L43" s="44"/>
      <c r="M43" s="1"/>
      <c r="N43" s="1" t="s">
        <v>130</v>
      </c>
      <c r="O43">
        <v>14.351851851851851</v>
      </c>
      <c r="P43">
        <v>51.388888888888886</v>
      </c>
      <c r="Q43" s="182">
        <v>34.25925925925926</v>
      </c>
      <c r="R43">
        <v>31</v>
      </c>
      <c r="S43">
        <v>111</v>
      </c>
      <c r="T43">
        <v>74</v>
      </c>
      <c r="U43">
        <v>216</v>
      </c>
    </row>
    <row r="44" spans="1:21" ht="15" customHeight="1">
      <c r="A44" s="1" t="s">
        <v>384</v>
      </c>
      <c r="B44" s="1"/>
      <c r="C44" s="1"/>
      <c r="D44" s="94" t="s">
        <v>127</v>
      </c>
      <c r="E44" s="73">
        <f t="shared" si="0"/>
        <v>27.43362831858407</v>
      </c>
      <c r="F44" s="71">
        <f t="shared" si="1"/>
        <v>42.477876106194692</v>
      </c>
      <c r="G44" s="77">
        <f t="shared" si="2"/>
        <v>30.088495575221241</v>
      </c>
      <c r="H44" s="76">
        <v>62</v>
      </c>
      <c r="I44" s="72">
        <v>96</v>
      </c>
      <c r="J44" s="72">
        <v>68</v>
      </c>
      <c r="K44" s="74">
        <f t="shared" si="3"/>
        <v>226</v>
      </c>
      <c r="L44" s="44"/>
      <c r="M44" s="1"/>
      <c r="N44" s="1" t="s">
        <v>129</v>
      </c>
      <c r="O44">
        <v>14.035087719298245</v>
      </c>
      <c r="P44">
        <v>32.894736842105267</v>
      </c>
      <c r="Q44" s="182">
        <v>53.070175438596493</v>
      </c>
      <c r="R44">
        <v>32</v>
      </c>
      <c r="S44">
        <v>75</v>
      </c>
      <c r="T44">
        <v>121</v>
      </c>
      <c r="U44">
        <v>228</v>
      </c>
    </row>
    <row r="45" spans="1:21" ht="15" customHeight="1">
      <c r="A45" s="1" t="s">
        <v>393</v>
      </c>
      <c r="B45" s="1"/>
      <c r="C45" s="1"/>
      <c r="D45" s="94" t="s">
        <v>128</v>
      </c>
      <c r="E45" s="73">
        <f t="shared" si="0"/>
        <v>31.4410480349345</v>
      </c>
      <c r="F45" s="71">
        <f t="shared" si="1"/>
        <v>30.131004366812224</v>
      </c>
      <c r="G45" s="77">
        <f t="shared" si="2"/>
        <v>38.427947598253276</v>
      </c>
      <c r="H45" s="76">
        <v>72</v>
      </c>
      <c r="I45" s="72">
        <v>69</v>
      </c>
      <c r="J45" s="72">
        <v>88</v>
      </c>
      <c r="K45" s="74">
        <f t="shared" si="3"/>
        <v>229</v>
      </c>
      <c r="L45" s="44"/>
      <c r="M45" s="1"/>
      <c r="N45" s="1" t="s">
        <v>125</v>
      </c>
      <c r="O45">
        <v>12.556053811659194</v>
      </c>
      <c r="P45">
        <v>40.80717488789238</v>
      </c>
      <c r="Q45" s="182">
        <v>46.63677130044843</v>
      </c>
      <c r="R45">
        <v>28</v>
      </c>
      <c r="S45">
        <v>91</v>
      </c>
      <c r="T45">
        <v>104</v>
      </c>
      <c r="U45">
        <v>223</v>
      </c>
    </row>
    <row r="46" spans="1:21" ht="15" customHeight="1">
      <c r="A46" s="1"/>
      <c r="B46" s="1"/>
      <c r="C46" s="1"/>
      <c r="D46" s="94" t="s">
        <v>129</v>
      </c>
      <c r="E46" s="73">
        <f t="shared" si="0"/>
        <v>14.035087719298245</v>
      </c>
      <c r="F46" s="71">
        <f t="shared" si="1"/>
        <v>32.894736842105267</v>
      </c>
      <c r="G46" s="300">
        <f t="shared" si="2"/>
        <v>53.070175438596493</v>
      </c>
      <c r="H46" s="76">
        <v>32</v>
      </c>
      <c r="I46" s="72">
        <v>75</v>
      </c>
      <c r="J46" s="72">
        <v>121</v>
      </c>
      <c r="K46" s="74">
        <f t="shared" si="3"/>
        <v>228</v>
      </c>
      <c r="L46" s="44"/>
      <c r="M46" s="1"/>
      <c r="N46" s="1" t="s">
        <v>122</v>
      </c>
      <c r="O46">
        <v>10.44776119402985</v>
      </c>
      <c r="P46">
        <v>55.721393034825873</v>
      </c>
      <c r="Q46" s="182">
        <v>33.830845771144283</v>
      </c>
      <c r="R46">
        <v>21</v>
      </c>
      <c r="S46">
        <v>112</v>
      </c>
      <c r="T46">
        <v>68</v>
      </c>
      <c r="U46">
        <v>201</v>
      </c>
    </row>
    <row r="47" spans="1:21" ht="15" customHeight="1" thickBot="1">
      <c r="A47" s="114" t="s">
        <v>478</v>
      </c>
      <c r="B47" s="114"/>
      <c r="C47" s="238"/>
      <c r="D47" s="240" t="s">
        <v>130</v>
      </c>
      <c r="E47" s="110">
        <f t="shared" si="0"/>
        <v>14.351851851851851</v>
      </c>
      <c r="F47" s="75">
        <f t="shared" si="1"/>
        <v>51.388888888888886</v>
      </c>
      <c r="G47" s="78">
        <f t="shared" si="2"/>
        <v>34.25925925925926</v>
      </c>
      <c r="H47" s="21">
        <v>31</v>
      </c>
      <c r="I47" s="7">
        <v>111</v>
      </c>
      <c r="J47" s="7">
        <v>74</v>
      </c>
      <c r="K47" s="8">
        <f t="shared" si="3"/>
        <v>216</v>
      </c>
      <c r="L47" s="44"/>
      <c r="M47" s="1"/>
      <c r="N47" s="1" t="s">
        <v>120</v>
      </c>
      <c r="O47">
        <v>9.433962264150944</v>
      </c>
      <c r="P47">
        <v>39.622641509433961</v>
      </c>
      <c r="Q47" s="182">
        <v>50.943396226415096</v>
      </c>
      <c r="R47">
        <v>20</v>
      </c>
      <c r="S47">
        <v>84</v>
      </c>
      <c r="T47">
        <v>108</v>
      </c>
      <c r="U47">
        <v>212</v>
      </c>
    </row>
    <row r="48" spans="1:21" ht="15" customHeight="1" thickBot="1">
      <c r="A48" s="69" t="s">
        <v>417</v>
      </c>
      <c r="B48" s="239">
        <f>258*13</f>
        <v>3354</v>
      </c>
      <c r="C48" s="1"/>
      <c r="D48" s="107" t="s">
        <v>134</v>
      </c>
      <c r="E48" s="108" t="s">
        <v>30</v>
      </c>
      <c r="F48" s="108"/>
      <c r="G48" s="109" t="s">
        <v>28</v>
      </c>
      <c r="H48" s="44"/>
      <c r="I48" s="44"/>
      <c r="J48" s="44">
        <v>17</v>
      </c>
      <c r="K48" s="44">
        <f>J48</f>
        <v>17</v>
      </c>
      <c r="L48" s="44"/>
      <c r="M48" s="1"/>
      <c r="N48" s="1"/>
    </row>
    <row r="49" spans="1:14">
      <c r="A49" s="1" t="s">
        <v>479</v>
      </c>
      <c r="B49" s="113"/>
      <c r="C49" s="1"/>
      <c r="D49" s="1"/>
      <c r="E49" s="1"/>
      <c r="F49" s="1"/>
      <c r="G49" s="1"/>
      <c r="H49" s="1">
        <f>SUM(H35:H47)</f>
        <v>639</v>
      </c>
      <c r="I49" s="1">
        <f>SUM(I35:I47)</f>
        <v>1212</v>
      </c>
      <c r="J49" s="1">
        <f>SUM(J35:J48)</f>
        <v>1058</v>
      </c>
      <c r="K49" s="70">
        <f>SUM(K35:K48)</f>
        <v>2909</v>
      </c>
      <c r="L49" s="113"/>
      <c r="M49" s="1"/>
      <c r="N49" s="1"/>
    </row>
    <row r="50" spans="1:14">
      <c r="A50" s="1"/>
      <c r="B50" s="238">
        <f>K49/B48*100</f>
        <v>86.732259988073949</v>
      </c>
      <c r="C50" s="173" t="s">
        <v>484</v>
      </c>
      <c r="D50" s="173"/>
      <c r="E50" s="173"/>
      <c r="F50" s="173"/>
      <c r="G50" s="173"/>
      <c r="H50" s="174">
        <f>H49/K49*100</f>
        <v>21.966311447232727</v>
      </c>
      <c r="I50" s="173">
        <f>I49/K49*100</f>
        <v>41.663801993812307</v>
      </c>
      <c r="J50" s="174">
        <f>J49/K49*100</f>
        <v>36.369886558954967</v>
      </c>
      <c r="K50" s="175">
        <f>H50+I50+J50</f>
        <v>100</v>
      </c>
      <c r="L50" s="175"/>
      <c r="M50" s="1"/>
      <c r="N50" s="1"/>
    </row>
    <row r="51" spans="1:14">
      <c r="A51" s="1"/>
      <c r="B51" s="238"/>
      <c r="C51" s="173"/>
      <c r="D51" s="173"/>
      <c r="E51" s="173"/>
      <c r="F51" s="173"/>
      <c r="G51" s="173"/>
      <c r="H51" s="174"/>
      <c r="I51" s="173"/>
      <c r="J51" s="174"/>
      <c r="K51" s="175"/>
      <c r="L51" s="175"/>
      <c r="M51" s="1"/>
      <c r="N51" s="1"/>
    </row>
    <row r="52" spans="1:14">
      <c r="A52" s="1"/>
      <c r="B52" s="238"/>
      <c r="C52" s="173"/>
      <c r="D52" s="173"/>
      <c r="E52" s="173"/>
      <c r="F52" s="173"/>
      <c r="G52" s="173"/>
      <c r="H52" s="174"/>
      <c r="I52" s="173"/>
      <c r="J52" s="174"/>
      <c r="K52" s="175"/>
      <c r="L52" s="175"/>
      <c r="M52" s="1"/>
      <c r="N52" s="1"/>
    </row>
    <row r="53" spans="1:14">
      <c r="A53" s="1"/>
      <c r="B53" s="238"/>
      <c r="C53" s="173"/>
      <c r="D53" s="173"/>
      <c r="E53" s="173"/>
      <c r="F53" s="173"/>
      <c r="G53" s="173"/>
      <c r="H53" s="174"/>
      <c r="I53" s="173"/>
      <c r="J53" s="174"/>
      <c r="K53" s="175"/>
      <c r="L53" s="175"/>
      <c r="M53" s="1"/>
      <c r="N53" s="1"/>
    </row>
    <row r="54" spans="1:14">
      <c r="A54" s="1"/>
      <c r="B54" s="238"/>
      <c r="C54" s="173"/>
      <c r="D54" s="173"/>
      <c r="E54" s="173"/>
      <c r="F54" s="173"/>
      <c r="G54" s="173"/>
      <c r="H54" s="174"/>
      <c r="I54" s="173"/>
      <c r="J54" s="174"/>
      <c r="K54" s="175"/>
      <c r="L54" s="175"/>
      <c r="M54" s="1"/>
      <c r="N54" s="1"/>
    </row>
    <row r="55" spans="1:14">
      <c r="A55" s="1"/>
      <c r="B55" s="238"/>
      <c r="C55" s="173"/>
      <c r="D55" s="173"/>
      <c r="E55" s="173"/>
      <c r="F55" s="173"/>
      <c r="G55" s="173"/>
      <c r="H55" s="174"/>
      <c r="I55" s="173"/>
      <c r="J55" s="174"/>
      <c r="K55" s="175"/>
      <c r="L55" s="175"/>
      <c r="M55" s="1"/>
      <c r="N55" s="1"/>
    </row>
    <row r="56" spans="1:14">
      <c r="A56" s="1"/>
      <c r="B56" s="238"/>
      <c r="C56" s="173"/>
      <c r="D56" s="173"/>
      <c r="E56" s="173"/>
      <c r="F56" s="173"/>
      <c r="G56" s="173"/>
      <c r="H56" s="174"/>
      <c r="I56" s="173"/>
      <c r="J56" s="174"/>
      <c r="K56" s="175"/>
      <c r="L56" s="175"/>
      <c r="M56" s="1"/>
      <c r="N56" s="1"/>
    </row>
    <row r="57" spans="1:14">
      <c r="A57" s="1"/>
      <c r="B57" s="238"/>
      <c r="C57" s="173"/>
      <c r="D57" s="173"/>
      <c r="E57" s="173"/>
      <c r="F57" s="173"/>
      <c r="G57" s="173"/>
      <c r="H57" s="174"/>
      <c r="I57" s="173"/>
      <c r="J57" s="174"/>
      <c r="K57" s="175"/>
      <c r="L57" s="175"/>
      <c r="M57" s="1"/>
      <c r="N57" s="1"/>
    </row>
    <row r="58" spans="1:14">
      <c r="A58" s="1"/>
      <c r="B58" s="238"/>
      <c r="C58" s="173"/>
      <c r="D58" s="173"/>
      <c r="E58" s="173"/>
      <c r="F58" s="173"/>
      <c r="G58" s="173"/>
      <c r="H58" s="174"/>
      <c r="I58" s="173"/>
      <c r="J58" s="174"/>
      <c r="K58" s="175"/>
      <c r="L58" s="175"/>
      <c r="M58" s="1"/>
      <c r="N58" s="1"/>
    </row>
    <row r="59" spans="1:14">
      <c r="A59" s="1"/>
      <c r="B59" s="238"/>
      <c r="C59" s="173"/>
      <c r="D59" s="173"/>
      <c r="E59" s="173"/>
      <c r="F59" s="173"/>
      <c r="G59" s="173"/>
      <c r="H59" s="174"/>
      <c r="I59" s="173"/>
      <c r="J59" s="174"/>
      <c r="K59" s="175"/>
      <c r="L59" s="175"/>
      <c r="M59" s="1"/>
      <c r="N59" s="1"/>
    </row>
    <row r="60" spans="1:14">
      <c r="A60" s="1"/>
      <c r="B60" s="238"/>
      <c r="C60" s="173"/>
      <c r="D60" s="173"/>
      <c r="E60" s="173"/>
      <c r="F60" s="173"/>
      <c r="G60" s="173"/>
      <c r="H60" s="174"/>
      <c r="I60" s="173"/>
      <c r="J60" s="174"/>
      <c r="K60" s="175"/>
      <c r="L60" s="175"/>
      <c r="M60" s="1"/>
      <c r="N60" s="1"/>
    </row>
    <row r="61" spans="1:14">
      <c r="A61" s="1"/>
      <c r="B61" s="238"/>
      <c r="C61" s="173"/>
      <c r="D61" s="173"/>
      <c r="E61" s="173"/>
      <c r="F61" s="173"/>
      <c r="G61" s="173"/>
      <c r="H61" s="174"/>
      <c r="I61" s="173"/>
      <c r="J61" s="174"/>
      <c r="K61" s="175"/>
      <c r="L61" s="175"/>
      <c r="M61" s="1"/>
      <c r="N61" s="1"/>
    </row>
    <row r="62" spans="1:14">
      <c r="A62" s="1"/>
      <c r="B62" s="238"/>
      <c r="C62" s="173"/>
      <c r="D62" s="173"/>
      <c r="E62" s="173"/>
      <c r="F62" s="173"/>
      <c r="G62" s="173"/>
      <c r="H62" s="174"/>
      <c r="I62" s="173"/>
      <c r="J62" s="174"/>
      <c r="K62" s="175"/>
      <c r="L62" s="175"/>
      <c r="M62" s="1"/>
      <c r="N62" s="1"/>
    </row>
    <row r="63" spans="1:14">
      <c r="A63" s="1"/>
      <c r="B63" s="238"/>
      <c r="C63" s="173"/>
      <c r="D63" s="173"/>
      <c r="E63" s="173"/>
      <c r="F63" s="173"/>
      <c r="G63" s="173"/>
      <c r="H63" s="174"/>
      <c r="I63" s="173"/>
      <c r="J63" s="174"/>
      <c r="K63" s="175"/>
      <c r="L63" s="175"/>
      <c r="M63" s="1"/>
      <c r="N63" s="1"/>
    </row>
    <row r="64" spans="1:14">
      <c r="A64" s="1"/>
      <c r="B64" s="238"/>
      <c r="C64" s="173"/>
      <c r="D64" s="173"/>
      <c r="E64" s="173"/>
      <c r="F64" s="173"/>
      <c r="G64" s="173"/>
      <c r="H64" s="174"/>
      <c r="I64" s="173"/>
      <c r="J64" s="174"/>
      <c r="K64" s="175"/>
      <c r="L64" s="175"/>
      <c r="M64" s="1"/>
      <c r="N64" s="1"/>
    </row>
    <row r="65" spans="1:14">
      <c r="A65" s="1"/>
      <c r="B65" s="238"/>
      <c r="C65" s="173"/>
      <c r="D65" s="173"/>
      <c r="E65" s="173"/>
      <c r="F65" s="173"/>
      <c r="G65" s="173"/>
      <c r="H65" s="174"/>
      <c r="I65" s="173"/>
      <c r="J65" s="174"/>
      <c r="K65" s="175"/>
      <c r="L65" s="175"/>
      <c r="M65" s="1"/>
      <c r="N65" s="1"/>
    </row>
    <row r="66" spans="1:14">
      <c r="A66" s="24" t="s">
        <v>442</v>
      </c>
      <c r="B66" s="238"/>
      <c r="C66" s="173"/>
      <c r="D66" s="173"/>
      <c r="E66" s="173"/>
      <c r="F66" s="173"/>
      <c r="G66" s="173"/>
      <c r="H66" s="174"/>
      <c r="I66" s="173"/>
      <c r="J66" s="174"/>
      <c r="K66" s="175"/>
      <c r="L66" s="175"/>
      <c r="M66" s="1"/>
      <c r="N66" s="1"/>
    </row>
    <row r="67" spans="1:14" ht="14.1" customHeight="1">
      <c r="A67" s="242" t="s">
        <v>118</v>
      </c>
      <c r="B67" s="308" t="s">
        <v>485</v>
      </c>
      <c r="C67" s="308"/>
      <c r="D67" s="308"/>
      <c r="E67" s="308"/>
      <c r="F67" s="308"/>
      <c r="G67" s="308"/>
      <c r="H67" s="308"/>
      <c r="I67" s="308"/>
      <c r="J67" s="308"/>
      <c r="K67" s="1"/>
      <c r="L67" s="1"/>
      <c r="M67" s="1"/>
      <c r="N67" s="1"/>
    </row>
    <row r="68" spans="1:14" ht="14.1" customHeight="1">
      <c r="A68" s="242" t="s">
        <v>119</v>
      </c>
      <c r="B68" s="308" t="s">
        <v>486</v>
      </c>
      <c r="C68" s="308"/>
      <c r="D68" s="308"/>
      <c r="E68" s="308"/>
      <c r="F68" s="308"/>
      <c r="G68" s="308"/>
      <c r="H68" s="308"/>
      <c r="I68" s="308"/>
      <c r="J68" s="308"/>
      <c r="K68" s="1"/>
      <c r="L68" s="1"/>
      <c r="M68" s="1"/>
      <c r="N68" s="1"/>
    </row>
    <row r="69" spans="1:14" ht="14.1" customHeight="1">
      <c r="A69" s="242" t="s">
        <v>120</v>
      </c>
      <c r="B69" s="308" t="s">
        <v>487</v>
      </c>
      <c r="C69" s="308"/>
      <c r="D69" s="308"/>
      <c r="E69" s="308"/>
      <c r="F69" s="308"/>
      <c r="G69" s="308"/>
      <c r="H69" s="308"/>
      <c r="I69" s="308"/>
      <c r="J69" s="308"/>
      <c r="K69" s="1"/>
      <c r="L69" s="1"/>
      <c r="M69" s="1"/>
      <c r="N69" s="1"/>
    </row>
    <row r="70" spans="1:14" ht="14.1" customHeight="1">
      <c r="A70" s="242" t="s">
        <v>121</v>
      </c>
      <c r="B70" s="308" t="s">
        <v>488</v>
      </c>
      <c r="C70" s="308"/>
      <c r="D70" s="308"/>
      <c r="E70" s="308"/>
      <c r="F70" s="308"/>
      <c r="G70" s="308"/>
      <c r="H70" s="308"/>
      <c r="I70" s="308"/>
      <c r="J70" s="308"/>
      <c r="K70" s="1"/>
      <c r="L70" s="1"/>
      <c r="M70" s="1"/>
      <c r="N70" s="1"/>
    </row>
    <row r="71" spans="1:14" ht="14.1" customHeight="1">
      <c r="A71" s="242" t="s">
        <v>122</v>
      </c>
      <c r="B71" s="308" t="s">
        <v>489</v>
      </c>
      <c r="C71" s="308"/>
      <c r="D71" s="308"/>
      <c r="E71" s="308"/>
      <c r="F71" s="308"/>
      <c r="G71" s="308"/>
      <c r="H71" s="308"/>
      <c r="I71" s="308"/>
      <c r="J71" s="308"/>
      <c r="K71" s="1"/>
      <c r="L71" s="1"/>
      <c r="M71" s="1"/>
      <c r="N71" s="1"/>
    </row>
    <row r="72" spans="1:14" ht="14.1" customHeight="1">
      <c r="A72" s="242" t="s">
        <v>123</v>
      </c>
      <c r="B72" s="308" t="s">
        <v>490</v>
      </c>
      <c r="C72" s="308"/>
      <c r="D72" s="308"/>
      <c r="E72" s="308"/>
      <c r="F72" s="308"/>
      <c r="G72" s="308"/>
      <c r="H72" s="308"/>
      <c r="I72" s="308"/>
      <c r="J72" s="308"/>
      <c r="K72" s="1"/>
      <c r="L72" s="1"/>
      <c r="M72" s="1"/>
      <c r="N72" s="1"/>
    </row>
    <row r="73" spans="1:14" ht="14.1" customHeight="1">
      <c r="A73" s="242" t="s">
        <v>124</v>
      </c>
      <c r="B73" s="308" t="s">
        <v>491</v>
      </c>
      <c r="C73" s="308"/>
      <c r="D73" s="308"/>
      <c r="E73" s="308"/>
      <c r="F73" s="308"/>
      <c r="G73" s="308"/>
      <c r="H73" s="308"/>
      <c r="I73" s="308"/>
      <c r="J73" s="308"/>
      <c r="K73" s="1"/>
      <c r="L73" s="1"/>
      <c r="M73" s="1"/>
      <c r="N73" s="1"/>
    </row>
    <row r="74" spans="1:14" ht="14.1" customHeight="1">
      <c r="A74" s="242" t="s">
        <v>125</v>
      </c>
      <c r="B74" s="308" t="s">
        <v>492</v>
      </c>
      <c r="C74" s="308"/>
      <c r="D74" s="308"/>
      <c r="E74" s="308"/>
      <c r="F74" s="308"/>
      <c r="G74" s="308"/>
      <c r="H74" s="308"/>
      <c r="I74" s="308"/>
      <c r="J74" s="308"/>
      <c r="K74" s="1"/>
      <c r="L74" s="1"/>
      <c r="M74" s="1"/>
      <c r="N74" s="1"/>
    </row>
    <row r="75" spans="1:14" ht="14.1" customHeight="1">
      <c r="A75" s="242" t="s">
        <v>126</v>
      </c>
      <c r="B75" s="308" t="s">
        <v>493</v>
      </c>
      <c r="C75" s="308"/>
      <c r="D75" s="308"/>
      <c r="E75" s="308"/>
      <c r="F75" s="308"/>
      <c r="G75" s="308"/>
      <c r="H75" s="308"/>
      <c r="I75" s="308"/>
      <c r="J75" s="308"/>
      <c r="K75" s="1"/>
      <c r="L75" s="1"/>
      <c r="M75" s="1"/>
      <c r="N75" s="1"/>
    </row>
    <row r="76" spans="1:14" ht="14.1" customHeight="1">
      <c r="A76" s="242" t="s">
        <v>127</v>
      </c>
      <c r="B76" s="308" t="s">
        <v>494</v>
      </c>
      <c r="C76" s="308"/>
      <c r="D76" s="308"/>
      <c r="E76" s="308"/>
      <c r="F76" s="308"/>
      <c r="G76" s="308"/>
      <c r="H76" s="308"/>
      <c r="I76" s="308"/>
      <c r="J76" s="308"/>
      <c r="K76" s="1"/>
      <c r="L76" s="1"/>
      <c r="M76" s="1"/>
      <c r="N76" s="1"/>
    </row>
    <row r="77" spans="1:14" ht="14.1" customHeight="1">
      <c r="A77" s="242" t="s">
        <v>128</v>
      </c>
      <c r="B77" s="308" t="s">
        <v>495</v>
      </c>
      <c r="C77" s="308"/>
      <c r="D77" s="308"/>
      <c r="E77" s="308"/>
      <c r="F77" s="308"/>
      <c r="G77" s="308"/>
      <c r="H77" s="308"/>
      <c r="I77" s="308"/>
      <c r="J77" s="308"/>
      <c r="K77" s="1"/>
      <c r="L77" s="1"/>
      <c r="M77" s="1"/>
      <c r="N77" s="1"/>
    </row>
    <row r="78" spans="1:14" ht="14.1" customHeight="1">
      <c r="A78" s="242" t="s">
        <v>129</v>
      </c>
      <c r="B78" s="308" t="s">
        <v>496</v>
      </c>
      <c r="C78" s="308"/>
      <c r="D78" s="308"/>
      <c r="E78" s="308"/>
      <c r="F78" s="308"/>
      <c r="G78" s="308"/>
      <c r="H78" s="308"/>
      <c r="I78" s="308"/>
      <c r="J78" s="308"/>
      <c r="K78" s="1"/>
      <c r="L78" s="1"/>
      <c r="M78" s="1"/>
      <c r="N78" s="1"/>
    </row>
    <row r="79" spans="1:14" ht="14.1" customHeight="1">
      <c r="A79" s="242" t="s">
        <v>130</v>
      </c>
      <c r="B79" s="308" t="s">
        <v>497</v>
      </c>
      <c r="C79" s="308"/>
      <c r="D79" s="308"/>
      <c r="E79" s="308"/>
      <c r="F79" s="308"/>
      <c r="G79" s="308"/>
      <c r="H79" s="308"/>
      <c r="I79" s="308"/>
      <c r="J79" s="308"/>
      <c r="K79" s="1"/>
      <c r="L79" s="1"/>
      <c r="M79" s="1"/>
      <c r="N79" s="1"/>
    </row>
    <row r="80" spans="1:14">
      <c r="A80" s="1"/>
      <c r="B80" s="238"/>
      <c r="C80" s="173"/>
      <c r="D80" s="173"/>
      <c r="E80" s="173"/>
      <c r="F80" s="173"/>
      <c r="G80" s="173"/>
      <c r="H80" s="174"/>
      <c r="I80" s="173"/>
      <c r="J80" s="174"/>
      <c r="K80" s="175"/>
      <c r="L80" s="175"/>
      <c r="M80" s="1"/>
      <c r="N80" s="1"/>
    </row>
    <row r="81" spans="1:14">
      <c r="A81" s="24" t="s">
        <v>498</v>
      </c>
      <c r="B81" s="1"/>
      <c r="C81" s="1" t="s">
        <v>569</v>
      </c>
      <c r="D81" s="24"/>
      <c r="E81" s="1"/>
      <c r="F81" s="1" t="s">
        <v>570</v>
      </c>
      <c r="G81" s="1"/>
      <c r="H81" s="1"/>
      <c r="I81" s="1"/>
      <c r="J81" s="1"/>
      <c r="K81" s="175"/>
      <c r="L81" s="175"/>
      <c r="M81" s="1"/>
      <c r="N81" s="1"/>
    </row>
    <row r="82" spans="1:14" ht="15.75" thickBot="1">
      <c r="A82" s="1"/>
      <c r="B82" s="238"/>
      <c r="C82" s="173"/>
      <c r="D82" s="173"/>
      <c r="E82" s="173"/>
      <c r="F82" s="173"/>
      <c r="G82" s="173"/>
      <c r="H82" s="174"/>
      <c r="I82" s="173"/>
      <c r="J82" s="174"/>
      <c r="K82" s="175"/>
      <c r="L82" s="175"/>
      <c r="M82" s="1"/>
      <c r="N82" s="1"/>
    </row>
    <row r="83" spans="1:14" ht="15.75" thickBot="1">
      <c r="A83" s="1"/>
      <c r="B83" s="1"/>
      <c r="C83" s="1"/>
      <c r="D83" s="1"/>
      <c r="E83" s="95" t="s">
        <v>93</v>
      </c>
      <c r="F83" s="96" t="s">
        <v>94</v>
      </c>
      <c r="G83" s="264" t="s">
        <v>95</v>
      </c>
      <c r="H83" s="98" t="s">
        <v>96</v>
      </c>
      <c r="I83" s="96" t="s">
        <v>97</v>
      </c>
      <c r="J83" s="96" t="s">
        <v>98</v>
      </c>
      <c r="K83" s="99" t="s">
        <v>26</v>
      </c>
      <c r="L83" s="246"/>
      <c r="M83" s="1"/>
      <c r="N83" s="1"/>
    </row>
    <row r="84" spans="1:14">
      <c r="A84" s="1" t="s">
        <v>142</v>
      </c>
      <c r="B84" s="1"/>
      <c r="C84" s="1"/>
      <c r="D84" s="1" t="s">
        <v>136</v>
      </c>
      <c r="E84" s="48">
        <f>H84/K84*100</f>
        <v>19.024390243902438</v>
      </c>
      <c r="F84" s="49">
        <f>I84/K84*100</f>
        <v>48.292682926829265</v>
      </c>
      <c r="G84" s="50">
        <f>J84/K84*100</f>
        <v>32.682926829268297</v>
      </c>
      <c r="H84" s="100">
        <v>39</v>
      </c>
      <c r="I84" s="4">
        <v>99</v>
      </c>
      <c r="J84" s="4">
        <v>67</v>
      </c>
      <c r="K84" s="5">
        <f>H84+I84+J84</f>
        <v>205</v>
      </c>
      <c r="L84" s="44"/>
      <c r="M84" s="1"/>
      <c r="N84" s="1"/>
    </row>
    <row r="85" spans="1:14">
      <c r="A85" s="1" t="s">
        <v>137</v>
      </c>
      <c r="B85" s="1"/>
      <c r="C85" s="1"/>
      <c r="D85" s="1" t="s">
        <v>139</v>
      </c>
      <c r="E85" s="73">
        <f>H85/K85*100</f>
        <v>16.990291262135923</v>
      </c>
      <c r="F85" s="71">
        <f>I85/K85*100</f>
        <v>29.61165048543689</v>
      </c>
      <c r="G85" s="77">
        <f>J85/K85*100</f>
        <v>53.398058252427184</v>
      </c>
      <c r="H85" s="76">
        <v>35</v>
      </c>
      <c r="I85" s="72">
        <v>61</v>
      </c>
      <c r="J85" s="72">
        <v>110</v>
      </c>
      <c r="K85" s="74">
        <f>H85+I85+J85</f>
        <v>206</v>
      </c>
      <c r="L85" s="44"/>
      <c r="M85" s="1"/>
      <c r="N85" s="1"/>
    </row>
    <row r="86" spans="1:14">
      <c r="A86" s="1" t="s">
        <v>138</v>
      </c>
      <c r="B86" s="1"/>
      <c r="C86" s="1"/>
      <c r="D86" s="1" t="s">
        <v>140</v>
      </c>
      <c r="E86" s="73">
        <f>H86/K86*100</f>
        <v>14.903846153846153</v>
      </c>
      <c r="F86" s="71">
        <f>I86/K86*100</f>
        <v>36.057692307692307</v>
      </c>
      <c r="G86" s="77">
        <f>J86/K86*100</f>
        <v>49.038461538461533</v>
      </c>
      <c r="H86" s="76">
        <v>31</v>
      </c>
      <c r="I86" s="72">
        <v>75</v>
      </c>
      <c r="J86" s="72">
        <v>102</v>
      </c>
      <c r="K86" s="74">
        <f>H86+I86+J86</f>
        <v>208</v>
      </c>
      <c r="L86" s="44"/>
      <c r="M86" s="1"/>
      <c r="N86" s="1"/>
    </row>
    <row r="87" spans="1:14" ht="15.75" thickBot="1">
      <c r="A87" s="1" t="s">
        <v>143</v>
      </c>
      <c r="B87" s="1"/>
      <c r="C87" s="1"/>
      <c r="D87" s="1" t="s">
        <v>141</v>
      </c>
      <c r="E87" s="110">
        <f>H87/K87*100</f>
        <v>16.751269035532996</v>
      </c>
      <c r="F87" s="75">
        <f>I87/K87*100</f>
        <v>49.238578680203041</v>
      </c>
      <c r="G87" s="78">
        <f>J87/K87*100</f>
        <v>34.01015228426396</v>
      </c>
      <c r="H87" s="21">
        <v>33</v>
      </c>
      <c r="I87" s="7">
        <v>97</v>
      </c>
      <c r="J87" s="7">
        <v>67</v>
      </c>
      <c r="K87" s="8">
        <f>H87+I87+J87</f>
        <v>197</v>
      </c>
      <c r="L87" s="44"/>
      <c r="M87" s="1"/>
      <c r="N87" s="1"/>
    </row>
    <row r="88" spans="1:14">
      <c r="A88" s="1"/>
      <c r="B88" s="1"/>
      <c r="C88" s="111"/>
      <c r="D88" s="1" t="s">
        <v>508</v>
      </c>
      <c r="E88" s="108"/>
      <c r="F88" s="108"/>
      <c r="G88" s="108"/>
      <c r="H88" s="44">
        <v>0</v>
      </c>
      <c r="I88" s="44">
        <v>0</v>
      </c>
      <c r="J88" s="44">
        <v>5</v>
      </c>
      <c r="K88" s="44">
        <v>5</v>
      </c>
      <c r="L88" s="44"/>
      <c r="M88" s="1"/>
      <c r="N88" s="1"/>
    </row>
    <row r="89" spans="1:14">
      <c r="A89" s="1"/>
      <c r="B89" s="113"/>
      <c r="C89" s="114"/>
      <c r="D89" s="114" t="s">
        <v>502</v>
      </c>
      <c r="E89" s="179"/>
      <c r="F89" s="114"/>
      <c r="G89" s="114"/>
      <c r="H89" s="1">
        <f>SUM(H84:H88)</f>
        <v>138</v>
      </c>
      <c r="I89" s="1">
        <f>SUM(I84:I88)</f>
        <v>332</v>
      </c>
      <c r="J89" s="1">
        <f>SUM(J84:J88)</f>
        <v>351</v>
      </c>
      <c r="K89" s="70">
        <f>SUM(K84:K88)</f>
        <v>821</v>
      </c>
      <c r="L89" s="113"/>
      <c r="M89" s="1"/>
      <c r="N89" s="1"/>
    </row>
    <row r="90" spans="1:14">
      <c r="A90" s="114" t="s">
        <v>478</v>
      </c>
      <c r="B90" s="114"/>
      <c r="C90" s="238"/>
      <c r="D90" s="243" t="s">
        <v>500</v>
      </c>
      <c r="E90" s="243"/>
      <c r="F90" s="114"/>
      <c r="G90" s="114"/>
      <c r="H90" s="244">
        <f>H89/K89*100</f>
        <v>16.808769792935443</v>
      </c>
      <c r="I90" s="244">
        <f>I89/K89*100</f>
        <v>40.438489646772233</v>
      </c>
      <c r="J90" s="244">
        <f>J89/K89*100</f>
        <v>42.752740560292324</v>
      </c>
      <c r="K90" s="213">
        <f>SUM(H90:J90)</f>
        <v>100</v>
      </c>
      <c r="L90" s="213"/>
      <c r="M90" s="1"/>
      <c r="N90" s="1"/>
    </row>
    <row r="91" spans="1:14">
      <c r="A91" s="114"/>
      <c r="B91" s="113" t="s">
        <v>417</v>
      </c>
      <c r="C91" s="113">
        <f>258*4</f>
        <v>1032</v>
      </c>
      <c r="D91" s="114" t="s">
        <v>501</v>
      </c>
      <c r="E91" s="179"/>
      <c r="F91" s="114"/>
      <c r="G91" s="114"/>
      <c r="H91" s="114"/>
      <c r="I91" s="114"/>
      <c r="J91" s="174">
        <f>K89/C91*100</f>
        <v>79.554263565891475</v>
      </c>
      <c r="K91" s="113"/>
      <c r="L91" s="113"/>
      <c r="M91" s="1"/>
      <c r="N91" s="1"/>
    </row>
    <row r="92" spans="1:14">
      <c r="A92" s="114"/>
      <c r="B92" s="113"/>
      <c r="C92" s="113"/>
      <c r="D92" s="114"/>
      <c r="E92" s="179"/>
      <c r="F92" s="114"/>
      <c r="G92" s="114"/>
      <c r="H92" s="114"/>
      <c r="I92" s="114"/>
      <c r="J92" s="174"/>
      <c r="K92" s="113"/>
      <c r="L92" s="113"/>
      <c r="M92" s="1"/>
      <c r="N92" s="1"/>
    </row>
    <row r="93" spans="1:14">
      <c r="A93" s="114" t="s">
        <v>506</v>
      </c>
      <c r="B93" s="113"/>
      <c r="C93" s="114"/>
      <c r="D93" s="114"/>
      <c r="E93" s="179"/>
      <c r="F93" s="114"/>
      <c r="G93" s="114"/>
      <c r="H93" s="114"/>
      <c r="I93" s="114"/>
      <c r="J93" s="114"/>
      <c r="K93" s="113"/>
      <c r="L93" s="113"/>
      <c r="M93" s="1"/>
      <c r="N93" s="1"/>
    </row>
    <row r="94" spans="1:14">
      <c r="A94" s="114" t="s">
        <v>503</v>
      </c>
      <c r="B94" s="113"/>
      <c r="C94" s="114"/>
      <c r="D94" s="114"/>
      <c r="E94" s="1" t="s">
        <v>504</v>
      </c>
      <c r="F94" s="113"/>
      <c r="G94" s="114"/>
      <c r="H94" s="114"/>
      <c r="I94" s="114"/>
      <c r="J94" s="114"/>
      <c r="K94" s="113"/>
      <c r="L94" s="113"/>
      <c r="M94" s="1"/>
      <c r="N94" s="1"/>
    </row>
    <row r="95" spans="1:14">
      <c r="A95" s="1" t="s">
        <v>505</v>
      </c>
      <c r="B95" s="113"/>
      <c r="C95" s="114"/>
      <c r="D95" s="114"/>
      <c r="E95" s="179"/>
      <c r="F95" s="114"/>
      <c r="G95" s="114"/>
      <c r="H95" s="114"/>
      <c r="I95" s="114"/>
      <c r="J95" s="114"/>
      <c r="K95" s="113"/>
      <c r="L95" s="113"/>
      <c r="M95" s="1"/>
      <c r="N95" s="1"/>
    </row>
    <row r="96" spans="1:14">
      <c r="A96" s="1"/>
      <c r="B96" s="113"/>
      <c r="C96" s="114"/>
      <c r="D96" s="114"/>
      <c r="E96" s="114"/>
      <c r="F96" s="176"/>
      <c r="G96" s="173"/>
      <c r="H96" s="176"/>
      <c r="I96" s="176"/>
      <c r="J96" s="176"/>
      <c r="K96" s="112"/>
      <c r="L96" s="112"/>
      <c r="M96" s="1"/>
      <c r="N96" s="1"/>
    </row>
    <row r="97" spans="1:20">
      <c r="A97" s="24" t="s">
        <v>507</v>
      </c>
      <c r="B97" s="1"/>
      <c r="C97" s="1" t="s">
        <v>565</v>
      </c>
      <c r="D97" s="1"/>
      <c r="E97" s="1"/>
      <c r="F97" s="1" t="s">
        <v>571</v>
      </c>
      <c r="G97" s="1"/>
      <c r="H97" s="1"/>
      <c r="I97" s="1"/>
      <c r="J97" s="1"/>
      <c r="K97" s="1"/>
      <c r="L97" s="1"/>
      <c r="M97" s="1"/>
      <c r="N97" s="1"/>
    </row>
    <row r="98" spans="1:20">
      <c r="A98" s="24"/>
      <c r="B98" s="1"/>
      <c r="C98" s="1"/>
      <c r="D98" s="1"/>
      <c r="E98" s="1"/>
      <c r="F98" s="1"/>
      <c r="G98" s="1" t="s">
        <v>509</v>
      </c>
      <c r="H98" s="1"/>
      <c r="I98" s="1"/>
      <c r="J98" s="1"/>
      <c r="K98" s="1"/>
      <c r="L98" s="1"/>
      <c r="M98" s="1"/>
      <c r="N98" s="1"/>
    </row>
    <row r="99" spans="1:20">
      <c r="A99" s="1"/>
      <c r="B99" s="1" t="s">
        <v>510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20">
      <c r="A100" s="1" t="s">
        <v>511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20">
      <c r="A101" s="2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20" ht="15.75" thickBot="1">
      <c r="A102" s="114"/>
      <c r="B102" s="114"/>
      <c r="C102" s="113"/>
      <c r="D102" s="114"/>
      <c r="E102" s="1"/>
      <c r="F102" s="1"/>
      <c r="G102" s="1"/>
      <c r="H102" s="1"/>
      <c r="I102" s="1"/>
      <c r="J102" s="1"/>
      <c r="K102" s="1"/>
      <c r="L102" s="1"/>
      <c r="M102" s="1"/>
      <c r="N102" s="1" t="s">
        <v>28</v>
      </c>
    </row>
    <row r="103" spans="1:20" ht="15.75" thickBot="1">
      <c r="A103" s="114"/>
      <c r="B103" s="114"/>
      <c r="C103" s="213"/>
      <c r="D103" s="114"/>
      <c r="E103" s="95" t="s">
        <v>93</v>
      </c>
      <c r="F103" s="96" t="s">
        <v>94</v>
      </c>
      <c r="G103" s="264" t="s">
        <v>95</v>
      </c>
      <c r="H103" s="95" t="s">
        <v>96</v>
      </c>
      <c r="I103" s="96" t="s">
        <v>97</v>
      </c>
      <c r="J103" s="96" t="s">
        <v>98</v>
      </c>
      <c r="K103" s="99" t="s">
        <v>26</v>
      </c>
      <c r="L103" s="246"/>
      <c r="M103" s="114"/>
      <c r="N103" s="95" t="s">
        <v>516</v>
      </c>
      <c r="O103" s="96" t="s">
        <v>481</v>
      </c>
      <c r="P103" s="97" t="s">
        <v>482</v>
      </c>
      <c r="Q103" s="98" t="s">
        <v>96</v>
      </c>
      <c r="R103" s="96" t="s">
        <v>97</v>
      </c>
      <c r="S103" s="96" t="s">
        <v>98</v>
      </c>
      <c r="T103" s="99" t="s">
        <v>26</v>
      </c>
    </row>
    <row r="104" spans="1:20">
      <c r="A104" s="134" t="s">
        <v>144</v>
      </c>
      <c r="B104" s="83"/>
      <c r="C104" s="84"/>
      <c r="D104" s="116" t="s">
        <v>154</v>
      </c>
      <c r="E104" s="117">
        <f t="shared" ref="E104:E114" si="4">H104/K104*100</f>
        <v>34.632034632034632</v>
      </c>
      <c r="F104" s="49">
        <f t="shared" ref="F104:F114" si="5">I104/K104*100</f>
        <v>41.99134199134199</v>
      </c>
      <c r="G104" s="50">
        <f t="shared" ref="G104:G115" si="6">J104/K104*100</f>
        <v>23.376623376623375</v>
      </c>
      <c r="H104" s="3">
        <v>80</v>
      </c>
      <c r="I104" s="4">
        <v>97</v>
      </c>
      <c r="J104" s="4">
        <v>54</v>
      </c>
      <c r="K104" s="5">
        <f>SUM(H104:J104)</f>
        <v>231</v>
      </c>
      <c r="L104" s="44"/>
      <c r="M104" s="247" t="s">
        <v>155</v>
      </c>
      <c r="N104" s="117">
        <f t="shared" ref="N104:N114" si="7">Q104/T104*100</f>
        <v>15.277777777777779</v>
      </c>
      <c r="O104" s="49">
        <f t="shared" ref="O104:O114" si="8">R104/T104*100</f>
        <v>48.611111111111107</v>
      </c>
      <c r="P104" s="50">
        <f t="shared" ref="P104:P114" si="9">S104/T104*100</f>
        <v>36.111111111111107</v>
      </c>
      <c r="Q104" s="100">
        <v>33</v>
      </c>
      <c r="R104" s="4">
        <v>105</v>
      </c>
      <c r="S104" s="4">
        <v>78</v>
      </c>
      <c r="T104" s="5">
        <f t="shared" ref="T104:T114" si="10">SUM(Q104:S104)</f>
        <v>216</v>
      </c>
    </row>
    <row r="105" spans="1:20">
      <c r="A105" s="135" t="s">
        <v>145</v>
      </c>
      <c r="B105" s="81"/>
      <c r="C105" s="86"/>
      <c r="D105" s="118" t="s">
        <v>155</v>
      </c>
      <c r="E105" s="79">
        <f t="shared" si="4"/>
        <v>15.277777777777779</v>
      </c>
      <c r="F105" s="71">
        <f t="shared" si="5"/>
        <v>48.611111111111107</v>
      </c>
      <c r="G105" s="300">
        <f t="shared" si="6"/>
        <v>36.111111111111107</v>
      </c>
      <c r="H105" s="89">
        <v>33</v>
      </c>
      <c r="I105" s="72">
        <v>105</v>
      </c>
      <c r="J105" s="72">
        <v>78</v>
      </c>
      <c r="K105" s="74">
        <f t="shared" ref="K105:K115" si="11">SUM(H105:J105)</f>
        <v>216</v>
      </c>
      <c r="L105" s="44"/>
      <c r="M105" s="248" t="s">
        <v>160</v>
      </c>
      <c r="N105" s="79">
        <f t="shared" si="7"/>
        <v>17.5</v>
      </c>
      <c r="O105" s="71">
        <f t="shared" si="8"/>
        <v>45</v>
      </c>
      <c r="P105" s="77">
        <f t="shared" si="9"/>
        <v>37.5</v>
      </c>
      <c r="Q105" s="76">
        <v>42</v>
      </c>
      <c r="R105" s="72">
        <v>108</v>
      </c>
      <c r="S105" s="72">
        <v>90</v>
      </c>
      <c r="T105" s="74">
        <f t="shared" si="10"/>
        <v>240</v>
      </c>
    </row>
    <row r="106" spans="1:20">
      <c r="A106" s="136" t="s">
        <v>146</v>
      </c>
      <c r="B106" s="44"/>
      <c r="C106" s="88"/>
      <c r="D106" s="118" t="s">
        <v>156</v>
      </c>
      <c r="E106" s="79">
        <f t="shared" si="4"/>
        <v>21.5962441314554</v>
      </c>
      <c r="F106" s="71">
        <f t="shared" si="5"/>
        <v>53.990610328638496</v>
      </c>
      <c r="G106" s="77">
        <f t="shared" si="6"/>
        <v>24.413145539906104</v>
      </c>
      <c r="H106" s="89">
        <v>46</v>
      </c>
      <c r="I106" s="72">
        <v>115</v>
      </c>
      <c r="J106" s="72">
        <v>52</v>
      </c>
      <c r="K106" s="74">
        <f t="shared" si="11"/>
        <v>213</v>
      </c>
      <c r="L106" s="44"/>
      <c r="M106" s="248" t="s">
        <v>161</v>
      </c>
      <c r="N106" s="79">
        <f t="shared" si="7"/>
        <v>18.775510204081634</v>
      </c>
      <c r="O106" s="71">
        <f t="shared" si="8"/>
        <v>32.653061224489797</v>
      </c>
      <c r="P106" s="77">
        <f t="shared" si="9"/>
        <v>48.571428571428569</v>
      </c>
      <c r="Q106" s="76">
        <v>46</v>
      </c>
      <c r="R106" s="72">
        <v>80</v>
      </c>
      <c r="S106" s="72">
        <v>119</v>
      </c>
      <c r="T106" s="74">
        <f t="shared" si="10"/>
        <v>245</v>
      </c>
    </row>
    <row r="107" spans="1:20">
      <c r="A107" s="135" t="s">
        <v>147</v>
      </c>
      <c r="B107" s="81"/>
      <c r="C107" s="86"/>
      <c r="D107" s="118" t="s">
        <v>157</v>
      </c>
      <c r="E107" s="79">
        <f t="shared" si="4"/>
        <v>21.461187214611872</v>
      </c>
      <c r="F107" s="71">
        <f t="shared" si="5"/>
        <v>48.858447488584474</v>
      </c>
      <c r="G107" s="77">
        <f t="shared" si="6"/>
        <v>29.68036529680365</v>
      </c>
      <c r="H107" s="89">
        <v>47</v>
      </c>
      <c r="I107" s="72">
        <v>107</v>
      </c>
      <c r="J107" s="72">
        <v>65</v>
      </c>
      <c r="K107" s="74">
        <f t="shared" si="11"/>
        <v>219</v>
      </c>
      <c r="L107" s="44"/>
      <c r="M107" s="248" t="s">
        <v>162</v>
      </c>
      <c r="N107" s="79">
        <f t="shared" si="7"/>
        <v>18.875502008032129</v>
      </c>
      <c r="O107" s="71">
        <f t="shared" si="8"/>
        <v>30.923694779116467</v>
      </c>
      <c r="P107" s="77">
        <f t="shared" si="9"/>
        <v>50.200803212851412</v>
      </c>
      <c r="Q107" s="76">
        <v>47</v>
      </c>
      <c r="R107" s="72">
        <v>77</v>
      </c>
      <c r="S107" s="72">
        <v>125</v>
      </c>
      <c r="T107" s="74">
        <f t="shared" si="10"/>
        <v>249</v>
      </c>
    </row>
    <row r="108" spans="1:20">
      <c r="A108" s="136" t="s">
        <v>148</v>
      </c>
      <c r="B108" s="44"/>
      <c r="C108" s="88"/>
      <c r="D108" s="118" t="s">
        <v>158</v>
      </c>
      <c r="E108" s="79">
        <f t="shared" si="4"/>
        <v>21.028037383177569</v>
      </c>
      <c r="F108" s="71">
        <f t="shared" si="5"/>
        <v>49.065420560747661</v>
      </c>
      <c r="G108" s="77">
        <f t="shared" si="6"/>
        <v>29.906542056074763</v>
      </c>
      <c r="H108" s="89">
        <v>45</v>
      </c>
      <c r="I108" s="72">
        <v>105</v>
      </c>
      <c r="J108" s="72">
        <v>64</v>
      </c>
      <c r="K108" s="74">
        <f t="shared" si="11"/>
        <v>214</v>
      </c>
      <c r="L108" s="44"/>
      <c r="M108" s="248" t="s">
        <v>159</v>
      </c>
      <c r="N108" s="79">
        <f t="shared" si="7"/>
        <v>19.008264462809919</v>
      </c>
      <c r="O108" s="71">
        <f t="shared" si="8"/>
        <v>46.694214876033058</v>
      </c>
      <c r="P108" s="77">
        <f t="shared" si="9"/>
        <v>34.29752066115703</v>
      </c>
      <c r="Q108" s="76">
        <v>46</v>
      </c>
      <c r="R108" s="72">
        <v>113</v>
      </c>
      <c r="S108" s="72">
        <v>83</v>
      </c>
      <c r="T108" s="74">
        <f t="shared" si="10"/>
        <v>242</v>
      </c>
    </row>
    <row r="109" spans="1:20">
      <c r="A109" s="135" t="s">
        <v>149</v>
      </c>
      <c r="B109" s="81"/>
      <c r="C109" s="86"/>
      <c r="D109" s="118" t="s">
        <v>159</v>
      </c>
      <c r="E109" s="79">
        <f t="shared" si="4"/>
        <v>19.008264462809919</v>
      </c>
      <c r="F109" s="71">
        <f t="shared" si="5"/>
        <v>46.694214876033058</v>
      </c>
      <c r="G109" s="300">
        <f t="shared" si="6"/>
        <v>34.29752066115703</v>
      </c>
      <c r="H109" s="89">
        <v>46</v>
      </c>
      <c r="I109" s="72">
        <v>113</v>
      </c>
      <c r="J109" s="72">
        <v>83</v>
      </c>
      <c r="K109" s="74">
        <f t="shared" si="11"/>
        <v>242</v>
      </c>
      <c r="L109" s="44"/>
      <c r="M109" s="248" t="s">
        <v>158</v>
      </c>
      <c r="N109" s="79">
        <f t="shared" si="7"/>
        <v>21.028037383177569</v>
      </c>
      <c r="O109" s="71">
        <f t="shared" si="8"/>
        <v>49.065420560747661</v>
      </c>
      <c r="P109" s="77">
        <f t="shared" si="9"/>
        <v>29.906542056074763</v>
      </c>
      <c r="Q109" s="76">
        <v>45</v>
      </c>
      <c r="R109" s="72">
        <v>105</v>
      </c>
      <c r="S109" s="72">
        <v>64</v>
      </c>
      <c r="T109" s="74">
        <f t="shared" si="10"/>
        <v>214</v>
      </c>
    </row>
    <row r="110" spans="1:20">
      <c r="A110" s="132" t="s">
        <v>150</v>
      </c>
      <c r="B110" s="72"/>
      <c r="C110" s="74"/>
      <c r="D110" s="118" t="s">
        <v>160</v>
      </c>
      <c r="E110" s="79">
        <f t="shared" si="4"/>
        <v>17.5</v>
      </c>
      <c r="F110" s="71">
        <f t="shared" si="5"/>
        <v>45</v>
      </c>
      <c r="G110" s="300">
        <f t="shared" si="6"/>
        <v>37.5</v>
      </c>
      <c r="H110" s="89">
        <v>42</v>
      </c>
      <c r="I110" s="72">
        <v>108</v>
      </c>
      <c r="J110" s="72">
        <v>90</v>
      </c>
      <c r="K110" s="74">
        <f t="shared" si="11"/>
        <v>240</v>
      </c>
      <c r="L110" s="44"/>
      <c r="M110" s="248" t="s">
        <v>157</v>
      </c>
      <c r="N110" s="79">
        <f t="shared" si="7"/>
        <v>21.461187214611872</v>
      </c>
      <c r="O110" s="71">
        <f t="shared" si="8"/>
        <v>48.858447488584474</v>
      </c>
      <c r="P110" s="77">
        <f t="shared" si="9"/>
        <v>29.68036529680365</v>
      </c>
      <c r="Q110" s="76">
        <v>47</v>
      </c>
      <c r="R110" s="72">
        <v>107</v>
      </c>
      <c r="S110" s="72">
        <v>65</v>
      </c>
      <c r="T110" s="74">
        <f t="shared" si="10"/>
        <v>219</v>
      </c>
    </row>
    <row r="111" spans="1:20">
      <c r="A111" s="132" t="s">
        <v>166</v>
      </c>
      <c r="B111" s="72"/>
      <c r="C111" s="74"/>
      <c r="D111" s="118" t="s">
        <v>161</v>
      </c>
      <c r="E111" s="79">
        <f t="shared" si="4"/>
        <v>18.775510204081634</v>
      </c>
      <c r="F111" s="71">
        <f t="shared" si="5"/>
        <v>32.653061224489797</v>
      </c>
      <c r="G111" s="300">
        <f t="shared" si="6"/>
        <v>48.571428571428569</v>
      </c>
      <c r="H111" s="89">
        <v>46</v>
      </c>
      <c r="I111" s="72">
        <v>80</v>
      </c>
      <c r="J111" s="72">
        <v>119</v>
      </c>
      <c r="K111" s="74">
        <f t="shared" si="11"/>
        <v>245</v>
      </c>
      <c r="L111" s="44"/>
      <c r="M111" s="248" t="s">
        <v>156</v>
      </c>
      <c r="N111" s="79">
        <f t="shared" si="7"/>
        <v>21.5962441314554</v>
      </c>
      <c r="O111" s="71">
        <f t="shared" si="8"/>
        <v>53.990610328638496</v>
      </c>
      <c r="P111" s="77">
        <f t="shared" si="9"/>
        <v>24.413145539906104</v>
      </c>
      <c r="Q111" s="76">
        <v>46</v>
      </c>
      <c r="R111" s="72">
        <v>115</v>
      </c>
      <c r="S111" s="72">
        <v>52</v>
      </c>
      <c r="T111" s="74">
        <f t="shared" si="10"/>
        <v>213</v>
      </c>
    </row>
    <row r="112" spans="1:20">
      <c r="A112" s="136" t="s">
        <v>167</v>
      </c>
      <c r="B112" s="44"/>
      <c r="C112" s="88"/>
      <c r="D112" s="118" t="s">
        <v>162</v>
      </c>
      <c r="E112" s="79">
        <f t="shared" si="4"/>
        <v>18.875502008032129</v>
      </c>
      <c r="F112" s="71">
        <f t="shared" si="5"/>
        <v>30.923694779116467</v>
      </c>
      <c r="G112" s="300">
        <f t="shared" si="6"/>
        <v>50.200803212851412</v>
      </c>
      <c r="H112" s="89">
        <v>47</v>
      </c>
      <c r="I112" s="72">
        <v>77</v>
      </c>
      <c r="J112" s="72">
        <v>125</v>
      </c>
      <c r="K112" s="74">
        <f t="shared" si="11"/>
        <v>249</v>
      </c>
      <c r="L112" s="44"/>
      <c r="M112" s="248" t="s">
        <v>154</v>
      </c>
      <c r="N112" s="79">
        <f t="shared" si="7"/>
        <v>34.632034632034632</v>
      </c>
      <c r="O112" s="71">
        <f t="shared" si="8"/>
        <v>41.99134199134199</v>
      </c>
      <c r="P112" s="77">
        <f t="shared" si="9"/>
        <v>23.376623376623375</v>
      </c>
      <c r="Q112" s="76">
        <v>80</v>
      </c>
      <c r="R112" s="72">
        <v>97</v>
      </c>
      <c r="S112" s="72">
        <v>54</v>
      </c>
      <c r="T112" s="74">
        <f t="shared" si="10"/>
        <v>231</v>
      </c>
    </row>
    <row r="113" spans="1:20">
      <c r="A113" s="135" t="s">
        <v>151</v>
      </c>
      <c r="B113" s="81"/>
      <c r="C113" s="86"/>
      <c r="D113" s="118" t="s">
        <v>163</v>
      </c>
      <c r="E113" s="79">
        <f t="shared" si="4"/>
        <v>44.74885844748858</v>
      </c>
      <c r="F113" s="71">
        <f t="shared" si="5"/>
        <v>42.009132420091319</v>
      </c>
      <c r="G113" s="77">
        <f t="shared" si="6"/>
        <v>13.24200913242009</v>
      </c>
      <c r="H113" s="89">
        <v>98</v>
      </c>
      <c r="I113" s="72">
        <v>92</v>
      </c>
      <c r="J113" s="72">
        <v>29</v>
      </c>
      <c r="K113" s="74">
        <f t="shared" si="11"/>
        <v>219</v>
      </c>
      <c r="L113" s="44"/>
      <c r="M113" s="248" t="s">
        <v>163</v>
      </c>
      <c r="N113" s="79">
        <f t="shared" si="7"/>
        <v>44.74885844748858</v>
      </c>
      <c r="O113" s="71">
        <f t="shared" si="8"/>
        <v>42.009132420091319</v>
      </c>
      <c r="P113" s="77">
        <f t="shared" si="9"/>
        <v>13.24200913242009</v>
      </c>
      <c r="Q113" s="76">
        <v>98</v>
      </c>
      <c r="R113" s="72">
        <v>92</v>
      </c>
      <c r="S113" s="72">
        <v>29</v>
      </c>
      <c r="T113" s="74">
        <f t="shared" si="10"/>
        <v>219</v>
      </c>
    </row>
    <row r="114" spans="1:20" ht="15.75" thickBot="1">
      <c r="A114" s="137" t="s">
        <v>152</v>
      </c>
      <c r="B114" s="120"/>
      <c r="C114" s="121"/>
      <c r="D114" s="118" t="s">
        <v>164</v>
      </c>
      <c r="E114" s="79">
        <f t="shared" si="4"/>
        <v>87.083333333333329</v>
      </c>
      <c r="F114" s="71">
        <f t="shared" si="5"/>
        <v>10</v>
      </c>
      <c r="G114" s="77">
        <f t="shared" si="6"/>
        <v>2.9166666666666665</v>
      </c>
      <c r="H114" s="89">
        <v>209</v>
      </c>
      <c r="I114" s="72">
        <v>24</v>
      </c>
      <c r="J114" s="72">
        <v>7</v>
      </c>
      <c r="K114" s="74">
        <f t="shared" si="11"/>
        <v>240</v>
      </c>
      <c r="L114" s="44"/>
      <c r="M114" s="248" t="s">
        <v>164</v>
      </c>
      <c r="N114" s="79">
        <f t="shared" si="7"/>
        <v>87.083333333333329</v>
      </c>
      <c r="O114" s="71">
        <f t="shared" si="8"/>
        <v>10</v>
      </c>
      <c r="P114" s="77">
        <f t="shared" si="9"/>
        <v>2.9166666666666665</v>
      </c>
      <c r="Q114" s="76">
        <v>209</v>
      </c>
      <c r="R114" s="72">
        <v>24</v>
      </c>
      <c r="S114" s="72">
        <v>7</v>
      </c>
      <c r="T114" s="74">
        <f t="shared" si="10"/>
        <v>240</v>
      </c>
    </row>
    <row r="115" spans="1:20" ht="15.75" thickBot="1">
      <c r="A115" s="87"/>
      <c r="B115" s="44"/>
      <c r="C115" s="115" t="s">
        <v>168</v>
      </c>
      <c r="D115" s="119" t="s">
        <v>165</v>
      </c>
      <c r="E115" s="80" t="s">
        <v>28</v>
      </c>
      <c r="F115" s="75" t="s">
        <v>28</v>
      </c>
      <c r="G115" s="78">
        <f t="shared" si="6"/>
        <v>100</v>
      </c>
      <c r="H115" s="6" t="s">
        <v>28</v>
      </c>
      <c r="I115" s="7" t="s">
        <v>28</v>
      </c>
      <c r="J115" s="7">
        <v>7</v>
      </c>
      <c r="K115" s="8">
        <f t="shared" si="11"/>
        <v>7</v>
      </c>
      <c r="L115" s="44"/>
      <c r="M115" s="249" t="s">
        <v>165</v>
      </c>
      <c r="N115" s="80" t="s">
        <v>28</v>
      </c>
      <c r="O115" s="75" t="s">
        <v>28</v>
      </c>
      <c r="P115" s="78">
        <f>S115/T115*100</f>
        <v>100</v>
      </c>
      <c r="Q115" s="21" t="s">
        <v>28</v>
      </c>
      <c r="R115" s="7" t="s">
        <v>28</v>
      </c>
      <c r="S115" s="7">
        <v>7</v>
      </c>
      <c r="T115" s="8">
        <f>SUM(Q115:S115)</f>
        <v>7</v>
      </c>
    </row>
    <row r="116" spans="1:20" ht="15.75" thickBot="1">
      <c r="A116" s="1" t="s">
        <v>478</v>
      </c>
      <c r="B116" s="1"/>
      <c r="C116" s="1"/>
      <c r="D116" s="144" t="s">
        <v>66</v>
      </c>
      <c r="E116" s="144"/>
      <c r="F116" s="144"/>
      <c r="G116" s="144"/>
      <c r="H116" s="69">
        <f>SUM(H104:H115)</f>
        <v>739</v>
      </c>
      <c r="I116" s="69">
        <f>SUM(I104:I115)</f>
        <v>1023</v>
      </c>
      <c r="J116" s="69">
        <f>SUM(J104:J115)</f>
        <v>773</v>
      </c>
      <c r="K116" s="113" t="s">
        <v>28</v>
      </c>
      <c r="L116" s="113"/>
      <c r="M116" s="1"/>
      <c r="N116" s="1"/>
    </row>
    <row r="117" spans="1:20" ht="15.75" thickBot="1">
      <c r="A117" s="1"/>
      <c r="B117" s="239">
        <f>258*12</f>
        <v>3096</v>
      </c>
      <c r="C117" s="1"/>
      <c r="D117" s="144" t="s">
        <v>514</v>
      </c>
      <c r="E117" s="144"/>
      <c r="F117" s="144"/>
      <c r="G117" s="144"/>
      <c r="H117" s="245">
        <f>H116/D118*100</f>
        <v>29.151873767258387</v>
      </c>
      <c r="I117" s="69">
        <f>I116/D118*100</f>
        <v>40.355029585798817</v>
      </c>
      <c r="J117" s="69">
        <f>J116/D118*100</f>
        <v>30.493096646942803</v>
      </c>
      <c r="K117" s="113">
        <f>J117+I117+H117</f>
        <v>100</v>
      </c>
      <c r="L117" s="113"/>
      <c r="M117" s="1"/>
      <c r="N117" s="1" t="s">
        <v>516</v>
      </c>
      <c r="O117" t="s">
        <v>481</v>
      </c>
      <c r="P117" t="s">
        <v>482</v>
      </c>
    </row>
    <row r="118" spans="1:20">
      <c r="A118" s="1" t="s">
        <v>512</v>
      </c>
      <c r="B118" s="1"/>
      <c r="C118" s="1"/>
      <c r="D118" s="69">
        <f>SUM(K104:K115)</f>
        <v>2535</v>
      </c>
      <c r="E118" s="1" t="s">
        <v>513</v>
      </c>
      <c r="F118" s="1"/>
      <c r="G118" s="1"/>
      <c r="H118" s="69"/>
      <c r="I118" s="69"/>
      <c r="J118" s="69"/>
      <c r="K118" s="113">
        <f>D118/B117*100</f>
        <v>81.879844961240309</v>
      </c>
      <c r="L118" s="113"/>
      <c r="M118" s="143" t="s">
        <v>155</v>
      </c>
      <c r="N118" s="1">
        <v>15.277777777777779</v>
      </c>
      <c r="O118">
        <v>48.611111111111107</v>
      </c>
      <c r="P118">
        <v>36.111111111111107</v>
      </c>
    </row>
    <row r="119" spans="1:20">
      <c r="A119" s="1"/>
      <c r="B119" s="1"/>
      <c r="C119" s="1"/>
      <c r="D119" s="69"/>
      <c r="E119" s="1"/>
      <c r="F119" s="1"/>
      <c r="G119" s="1"/>
      <c r="H119" s="69"/>
      <c r="I119" s="69"/>
      <c r="J119" s="69"/>
      <c r="K119" s="113"/>
      <c r="L119" s="113"/>
      <c r="M119" s="143" t="s">
        <v>160</v>
      </c>
      <c r="N119" s="1">
        <v>17.5</v>
      </c>
      <c r="O119">
        <v>45</v>
      </c>
      <c r="P119">
        <v>37.5</v>
      </c>
    </row>
    <row r="120" spans="1:20">
      <c r="A120" s="1" t="s">
        <v>515</v>
      </c>
      <c r="B120" s="1"/>
      <c r="C120" s="1"/>
      <c r="D120" s="69"/>
      <c r="E120" s="1"/>
      <c r="F120" s="1" t="s">
        <v>395</v>
      </c>
      <c r="G120" s="1"/>
      <c r="H120" s="1"/>
      <c r="I120" s="69"/>
      <c r="J120" s="1" t="s">
        <v>28</v>
      </c>
      <c r="K120" s="143">
        <v>1</v>
      </c>
      <c r="L120" s="113"/>
      <c r="M120" s="143" t="s">
        <v>161</v>
      </c>
      <c r="N120" s="1">
        <v>18.775510204081634</v>
      </c>
      <c r="O120">
        <v>32.653061224489797</v>
      </c>
      <c r="P120">
        <v>48.571428571428569</v>
      </c>
    </row>
    <row r="121" spans="1:20">
      <c r="A121" s="1" t="s">
        <v>386</v>
      </c>
      <c r="B121" s="1"/>
      <c r="C121" s="1"/>
      <c r="D121" s="69"/>
      <c r="E121" s="143">
        <v>4</v>
      </c>
      <c r="F121" s="1" t="s">
        <v>521</v>
      </c>
      <c r="G121" s="1"/>
      <c r="H121" s="1"/>
      <c r="I121" s="69"/>
      <c r="J121" s="143"/>
      <c r="K121" s="113" t="s">
        <v>28</v>
      </c>
      <c r="L121" s="113"/>
      <c r="M121" s="143" t="s">
        <v>162</v>
      </c>
      <c r="N121" s="1">
        <v>18.875502008032129</v>
      </c>
      <c r="O121">
        <v>30.923694779116467</v>
      </c>
      <c r="P121">
        <v>50.200803212851412</v>
      </c>
    </row>
    <row r="122" spans="1:20">
      <c r="A122" s="1" t="s">
        <v>522</v>
      </c>
      <c r="B122" s="1"/>
      <c r="C122" s="1"/>
      <c r="D122" s="69"/>
      <c r="E122" s="143">
        <v>1</v>
      </c>
      <c r="F122" s="1" t="s">
        <v>520</v>
      </c>
      <c r="G122" s="1"/>
      <c r="H122" s="69"/>
      <c r="I122" s="69"/>
      <c r="J122" s="113"/>
      <c r="K122" s="206">
        <v>1</v>
      </c>
      <c r="L122" s="113"/>
      <c r="M122" s="206" t="s">
        <v>159</v>
      </c>
      <c r="N122" s="1">
        <v>19.008264462809919</v>
      </c>
      <c r="O122">
        <v>46.694214876033058</v>
      </c>
      <c r="P122">
        <v>34.29752066115703</v>
      </c>
    </row>
    <row r="123" spans="1:20">
      <c r="A123" s="1"/>
      <c r="B123" s="1"/>
      <c r="C123" s="1"/>
      <c r="D123" s="69"/>
      <c r="E123" s="143"/>
      <c r="F123" s="1"/>
      <c r="G123" s="1"/>
      <c r="H123" s="69"/>
      <c r="I123" s="69"/>
      <c r="J123" s="113"/>
      <c r="K123" s="178"/>
      <c r="L123" s="178"/>
      <c r="M123" s="206" t="s">
        <v>158</v>
      </c>
      <c r="N123" s="1">
        <v>21.028037383177569</v>
      </c>
      <c r="O123">
        <v>49.065420560747661</v>
      </c>
      <c r="P123">
        <v>29.906542056074763</v>
      </c>
    </row>
    <row r="124" spans="1:20">
      <c r="A124" s="1"/>
      <c r="B124" s="1"/>
      <c r="C124" s="1"/>
      <c r="D124" s="69"/>
      <c r="E124" s="1"/>
      <c r="F124" s="1"/>
      <c r="G124" s="1"/>
      <c r="H124" s="69"/>
      <c r="I124" s="69"/>
      <c r="J124" s="113"/>
      <c r="K124" s="113"/>
      <c r="L124" s="113"/>
      <c r="M124" s="206" t="s">
        <v>156</v>
      </c>
      <c r="N124" s="1">
        <v>21.5962441314554</v>
      </c>
      <c r="O124">
        <v>53.990610328638496</v>
      </c>
      <c r="P124">
        <v>24.413145539906104</v>
      </c>
    </row>
    <row r="125" spans="1:20">
      <c r="A125" s="1"/>
      <c r="B125" s="1"/>
      <c r="C125" s="1"/>
      <c r="D125" s="69"/>
      <c r="E125" s="1"/>
      <c r="F125" s="1"/>
      <c r="G125" s="1"/>
      <c r="H125" s="69"/>
      <c r="I125" s="69"/>
      <c r="J125" s="113"/>
      <c r="K125" s="113"/>
      <c r="L125" s="113"/>
      <c r="M125" s="143" t="s">
        <v>154</v>
      </c>
      <c r="N125" s="1">
        <v>34.632034632034632</v>
      </c>
      <c r="O125">
        <v>41.99134199134199</v>
      </c>
      <c r="P125">
        <v>23.376623376623375</v>
      </c>
    </row>
    <row r="126" spans="1:20">
      <c r="A126" s="1"/>
      <c r="B126" s="1"/>
      <c r="C126" s="1"/>
      <c r="D126" s="69"/>
      <c r="E126" s="1"/>
      <c r="F126" s="1"/>
      <c r="G126" s="1"/>
      <c r="H126" s="69"/>
      <c r="I126" s="69"/>
      <c r="J126" s="113"/>
      <c r="K126" s="113"/>
      <c r="L126" s="113"/>
      <c r="M126" s="143" t="s">
        <v>163</v>
      </c>
      <c r="N126" s="1">
        <v>44.74885844748858</v>
      </c>
      <c r="O126">
        <v>42.009132420091319</v>
      </c>
      <c r="P126">
        <v>13.24200913242009</v>
      </c>
    </row>
    <row r="127" spans="1:20">
      <c r="A127" s="1"/>
      <c r="B127" s="1"/>
      <c r="C127" s="1"/>
      <c r="D127" s="69"/>
      <c r="E127" s="1"/>
      <c r="F127" s="1"/>
      <c r="G127" s="1"/>
      <c r="H127" s="69"/>
      <c r="I127" s="69"/>
      <c r="J127" s="113"/>
      <c r="K127" s="113"/>
      <c r="L127" s="113"/>
      <c r="M127" s="143" t="s">
        <v>164</v>
      </c>
      <c r="N127" s="1">
        <v>87.083333333333329</v>
      </c>
      <c r="O127">
        <v>10</v>
      </c>
      <c r="P127">
        <v>2.9166666666666665</v>
      </c>
    </row>
    <row r="128" spans="1:20">
      <c r="A128" s="1"/>
      <c r="B128" s="1"/>
      <c r="C128" s="1"/>
      <c r="D128" s="69"/>
      <c r="E128" s="1"/>
      <c r="F128" s="1"/>
      <c r="G128" s="1"/>
      <c r="H128" s="69"/>
      <c r="I128" s="69"/>
      <c r="J128" s="113"/>
      <c r="K128" s="113"/>
      <c r="L128" s="113"/>
      <c r="M128" s="1"/>
      <c r="N128" s="1"/>
    </row>
    <row r="129" spans="1:14">
      <c r="A129" s="1"/>
      <c r="B129" s="1"/>
      <c r="C129" s="1"/>
      <c r="D129" s="69"/>
      <c r="E129" s="1"/>
      <c r="F129" s="1"/>
      <c r="G129" s="1"/>
      <c r="H129" s="69"/>
      <c r="I129" s="69"/>
      <c r="J129" s="113"/>
      <c r="K129" s="113"/>
      <c r="L129" s="113"/>
      <c r="M129" s="1"/>
      <c r="N129" s="1"/>
    </row>
    <row r="130" spans="1:14">
      <c r="A130" s="1"/>
      <c r="B130" s="1"/>
      <c r="C130" s="1"/>
      <c r="D130" s="69"/>
      <c r="E130" s="1"/>
      <c r="F130" s="1"/>
      <c r="G130" s="1"/>
      <c r="H130" s="69"/>
      <c r="I130" s="69"/>
      <c r="J130" s="113"/>
      <c r="K130" s="113"/>
      <c r="L130" s="113"/>
      <c r="M130" s="1"/>
      <c r="N130" s="1"/>
    </row>
    <row r="131" spans="1:14">
      <c r="A131" s="1"/>
      <c r="B131" s="1"/>
      <c r="C131" s="1"/>
      <c r="D131" s="69"/>
      <c r="E131" s="1"/>
      <c r="F131" s="1"/>
      <c r="G131" s="1"/>
      <c r="H131" s="69"/>
      <c r="I131" s="69"/>
      <c r="J131" s="113"/>
      <c r="K131" s="113"/>
      <c r="L131" s="113"/>
      <c r="M131" s="114"/>
      <c r="N131" s="1"/>
    </row>
    <row r="132" spans="1:14">
      <c r="A132" s="1"/>
      <c r="B132" s="1"/>
      <c r="C132" s="1"/>
      <c r="D132" s="69"/>
      <c r="E132" s="1"/>
      <c r="F132" s="1"/>
      <c r="G132" s="1"/>
      <c r="H132" s="69"/>
      <c r="I132" s="69"/>
      <c r="J132" s="113"/>
      <c r="K132" s="113"/>
      <c r="L132" s="113"/>
      <c r="M132" s="114"/>
      <c r="N132" s="1"/>
    </row>
    <row r="133" spans="1:14">
      <c r="A133" s="1"/>
      <c r="B133" s="1"/>
      <c r="C133" s="1"/>
      <c r="D133" s="69"/>
      <c r="E133" s="1"/>
      <c r="F133" s="1"/>
      <c r="G133" s="1"/>
      <c r="H133" s="69"/>
      <c r="I133" s="69"/>
      <c r="J133" s="113"/>
      <c r="K133" s="113"/>
      <c r="L133" s="113"/>
      <c r="M133" s="114"/>
      <c r="N133" s="1"/>
    </row>
    <row r="134" spans="1:14">
      <c r="A134" s="1"/>
      <c r="B134" s="1"/>
      <c r="C134" s="1"/>
      <c r="D134" s="69"/>
      <c r="E134" s="1"/>
      <c r="F134" s="1"/>
      <c r="G134" s="1"/>
      <c r="H134" s="69"/>
      <c r="I134" s="69"/>
      <c r="J134" s="113"/>
      <c r="K134" s="113"/>
      <c r="L134" s="113"/>
      <c r="M134" s="114"/>
      <c r="N134" s="1"/>
    </row>
    <row r="135" spans="1:14">
      <c r="A135" s="1"/>
      <c r="B135" s="1"/>
      <c r="C135" s="1"/>
      <c r="D135" s="69"/>
      <c r="E135" s="1"/>
      <c r="F135" s="1"/>
      <c r="G135" s="1"/>
      <c r="H135" s="69"/>
      <c r="I135" s="69"/>
      <c r="J135" s="113"/>
      <c r="K135" s="113"/>
      <c r="L135" s="113"/>
      <c r="M135" s="114"/>
      <c r="N135" s="1"/>
    </row>
    <row r="136" spans="1:14">
      <c r="A136" s="1"/>
      <c r="B136" s="1"/>
      <c r="C136" s="1"/>
      <c r="D136" s="69"/>
      <c r="E136" s="1"/>
      <c r="F136" s="1"/>
      <c r="G136" s="1"/>
      <c r="H136" s="69"/>
      <c r="I136" s="69"/>
      <c r="J136" s="113"/>
      <c r="K136" s="113"/>
      <c r="L136" s="113"/>
      <c r="M136" s="114"/>
      <c r="N136" s="1"/>
    </row>
    <row r="137" spans="1:14">
      <c r="A137" s="1"/>
      <c r="B137" s="1"/>
      <c r="C137" s="1"/>
      <c r="D137" s="69"/>
      <c r="E137" s="1"/>
      <c r="F137" s="1"/>
      <c r="G137" s="1"/>
      <c r="H137" s="69"/>
      <c r="I137" s="69"/>
      <c r="J137" s="113"/>
      <c r="K137" s="113"/>
      <c r="L137" s="113"/>
      <c r="M137" s="114"/>
      <c r="N137" s="1"/>
    </row>
    <row r="138" spans="1:14">
      <c r="A138" s="1"/>
      <c r="B138" s="1"/>
      <c r="C138" s="1"/>
      <c r="D138" s="69"/>
      <c r="E138" s="1"/>
      <c r="F138" s="1"/>
      <c r="G138" s="1"/>
      <c r="H138" s="69"/>
      <c r="I138" s="69"/>
      <c r="J138" s="113"/>
      <c r="K138" s="113"/>
      <c r="L138" s="113"/>
      <c r="M138" s="114"/>
      <c r="N138" s="1"/>
    </row>
    <row r="139" spans="1:14">
      <c r="A139" s="1"/>
      <c r="B139" s="1"/>
      <c r="C139" s="1" t="s">
        <v>518</v>
      </c>
      <c r="D139" s="69"/>
      <c r="E139" s="1"/>
      <c r="F139" s="1"/>
      <c r="G139" s="1"/>
      <c r="H139" s="69"/>
      <c r="I139" s="69"/>
      <c r="J139" s="113"/>
      <c r="K139" s="113"/>
      <c r="L139" s="113"/>
      <c r="M139" s="114"/>
      <c r="N139" s="1"/>
    </row>
    <row r="140" spans="1:14" ht="15.75" thickBot="1">
      <c r="A140" s="24" t="s">
        <v>517</v>
      </c>
      <c r="B140" s="1"/>
      <c r="C140" s="1" t="s">
        <v>519</v>
      </c>
      <c r="D140" s="1"/>
      <c r="E140" s="1"/>
      <c r="F140" s="1"/>
      <c r="G140" s="1"/>
      <c r="H140" s="1"/>
      <c r="I140" s="1" t="s">
        <v>28</v>
      </c>
      <c r="J140" s="1"/>
      <c r="K140" s="1"/>
      <c r="L140" s="1"/>
      <c r="M140" s="1"/>
      <c r="N140" s="1"/>
    </row>
    <row r="141" spans="1:14" ht="15.75" thickBot="1">
      <c r="A141" s="1" t="s">
        <v>169</v>
      </c>
      <c r="B141" s="1"/>
      <c r="C141" s="1"/>
      <c r="D141" s="69"/>
      <c r="E141" s="1"/>
      <c r="F141" s="12" t="s">
        <v>173</v>
      </c>
      <c r="G141" s="14" t="s">
        <v>174</v>
      </c>
      <c r="H141" s="124" t="s">
        <v>175</v>
      </c>
      <c r="I141" s="13" t="s">
        <v>176</v>
      </c>
      <c r="J141" s="14" t="s">
        <v>26</v>
      </c>
      <c r="K141" s="1"/>
      <c r="L141" s="1"/>
      <c r="M141" s="1"/>
      <c r="N141" s="1"/>
    </row>
    <row r="142" spans="1:14">
      <c r="A142" s="82" t="s">
        <v>170</v>
      </c>
      <c r="B142" s="83"/>
      <c r="C142" s="83"/>
      <c r="D142" s="126"/>
      <c r="E142" s="250" t="s">
        <v>526</v>
      </c>
      <c r="F142" s="58">
        <f>H142/J142*100</f>
        <v>87.5</v>
      </c>
      <c r="G142" s="60">
        <f>I142/J142*100</f>
        <v>12.5</v>
      </c>
      <c r="H142" s="125">
        <v>203</v>
      </c>
      <c r="I142" s="122">
        <v>29</v>
      </c>
      <c r="J142" s="123">
        <f>H142+I142</f>
        <v>232</v>
      </c>
      <c r="K142" s="1"/>
      <c r="L142" s="1"/>
      <c r="M142" s="1"/>
      <c r="N142" s="1"/>
    </row>
    <row r="143" spans="1:14">
      <c r="A143" s="85" t="s">
        <v>171</v>
      </c>
      <c r="B143" s="81"/>
      <c r="C143" s="81"/>
      <c r="D143" s="127"/>
      <c r="E143" s="128" t="s">
        <v>527</v>
      </c>
      <c r="F143" s="73">
        <f>H143/J143*100</f>
        <v>30.973451327433626</v>
      </c>
      <c r="G143" s="77">
        <f>I143/J143*100</f>
        <v>69.026548672566364</v>
      </c>
      <c r="H143" s="76">
        <v>70</v>
      </c>
      <c r="I143" s="72">
        <v>156</v>
      </c>
      <c r="J143" s="74">
        <f>H143+I143</f>
        <v>226</v>
      </c>
      <c r="K143" s="1"/>
      <c r="L143" s="1"/>
      <c r="M143" s="1"/>
      <c r="N143" s="1"/>
    </row>
    <row r="144" spans="1:14">
      <c r="A144" s="85" t="s">
        <v>523</v>
      </c>
      <c r="B144" s="81"/>
      <c r="C144" s="81"/>
      <c r="D144" s="81"/>
      <c r="E144" s="128" t="s">
        <v>525</v>
      </c>
      <c r="F144" s="73">
        <f>H144/J144*100</f>
        <v>25.90909090909091</v>
      </c>
      <c r="G144" s="77">
        <f>I144/J144*100</f>
        <v>74.090909090909093</v>
      </c>
      <c r="H144" s="76">
        <v>57</v>
      </c>
      <c r="I144" s="72">
        <v>163</v>
      </c>
      <c r="J144" s="74">
        <f>H144+I144</f>
        <v>220</v>
      </c>
      <c r="K144" s="1"/>
      <c r="L144" s="1"/>
      <c r="M144" s="1"/>
      <c r="N144" s="1"/>
    </row>
    <row r="145" spans="1:14" ht="15.75" thickBot="1">
      <c r="A145" s="90" t="s">
        <v>172</v>
      </c>
      <c r="B145" s="91"/>
      <c r="C145" s="91"/>
      <c r="D145" s="91"/>
      <c r="E145" s="139" t="s">
        <v>524</v>
      </c>
      <c r="F145" s="110">
        <f>H145/J145*100</f>
        <v>80.616740088105729</v>
      </c>
      <c r="G145" s="78">
        <f>I145/J145*100</f>
        <v>19.383259911894275</v>
      </c>
      <c r="H145" s="21">
        <v>183</v>
      </c>
      <c r="I145" s="7">
        <v>44</v>
      </c>
      <c r="J145" s="8">
        <f>H145+I145</f>
        <v>227</v>
      </c>
      <c r="K145" s="1"/>
      <c r="L145" s="1"/>
      <c r="M145" s="1"/>
      <c r="N145" s="1"/>
    </row>
    <row r="146" spans="1:14">
      <c r="A146" s="1"/>
      <c r="B146" s="44"/>
      <c r="C146" s="170" t="s">
        <v>28</v>
      </c>
      <c r="D146" s="44"/>
      <c r="E146" s="44"/>
      <c r="F146" s="108"/>
      <c r="G146" s="108" t="s">
        <v>26</v>
      </c>
      <c r="H146" s="44">
        <f>SUM(H142:H145)</f>
        <v>513</v>
      </c>
      <c r="I146" s="44">
        <f>SUM(I142:I145)</f>
        <v>392</v>
      </c>
      <c r="J146" s="172" t="s">
        <v>28</v>
      </c>
      <c r="K146" s="1"/>
      <c r="L146" s="1"/>
      <c r="M146" s="1"/>
      <c r="N146" s="1"/>
    </row>
    <row r="147" spans="1:14">
      <c r="A147" s="1" t="s">
        <v>478</v>
      </c>
      <c r="B147" s="1"/>
      <c r="C147" s="1"/>
      <c r="D147" s="169"/>
      <c r="E147" s="172">
        <f>258*4</f>
        <v>1032</v>
      </c>
      <c r="F147" s="171"/>
      <c r="G147" s="171" t="s">
        <v>11</v>
      </c>
      <c r="H147" s="171">
        <f>H146/E148*100</f>
        <v>56.68508287292817</v>
      </c>
      <c r="I147" s="171">
        <f>I146/E148*100</f>
        <v>43.314917127071823</v>
      </c>
      <c r="J147" s="251">
        <f>H147+I147</f>
        <v>100</v>
      </c>
      <c r="K147" s="1"/>
      <c r="L147" s="1"/>
      <c r="M147" s="1"/>
      <c r="N147" s="1"/>
    </row>
    <row r="148" spans="1:14">
      <c r="A148" s="1" t="s">
        <v>512</v>
      </c>
      <c r="B148" s="169"/>
      <c r="C148" s="170"/>
      <c r="D148" s="169"/>
      <c r="E148" s="172">
        <f>SUM(J142:J145)</f>
        <v>905</v>
      </c>
      <c r="F148" s="171"/>
      <c r="G148" s="171"/>
      <c r="H148" s="169"/>
      <c r="I148" s="169"/>
      <c r="J148" s="172"/>
      <c r="K148" s="1"/>
      <c r="L148" s="1"/>
      <c r="M148" s="1"/>
      <c r="N148" s="1"/>
    </row>
    <row r="149" spans="1:14">
      <c r="A149" s="1" t="s">
        <v>513</v>
      </c>
      <c r="B149" s="1"/>
      <c r="C149" s="1"/>
      <c r="D149" s="69"/>
      <c r="E149" s="69">
        <f>E148/E147*100</f>
        <v>87.693798449612402</v>
      </c>
      <c r="F149" s="69"/>
      <c r="G149" s="171"/>
      <c r="H149" s="169"/>
      <c r="I149" s="169"/>
      <c r="J149" s="172"/>
      <c r="K149" s="1"/>
      <c r="L149" s="1"/>
      <c r="M149" s="1"/>
      <c r="N149" s="1"/>
    </row>
    <row r="150" spans="1:14">
      <c r="A150" s="114"/>
      <c r="B150" s="169"/>
      <c r="C150" s="170"/>
      <c r="D150" s="169"/>
      <c r="E150" s="169"/>
      <c r="F150" s="171"/>
      <c r="G150" s="171"/>
      <c r="H150" s="169"/>
      <c r="I150" s="169"/>
      <c r="J150" s="172"/>
      <c r="K150" s="1"/>
      <c r="L150" s="1"/>
      <c r="M150" s="1"/>
      <c r="N150" s="1"/>
    </row>
    <row r="151" spans="1:14">
      <c r="A151" s="1"/>
      <c r="B151" s="169"/>
      <c r="C151" s="170"/>
      <c r="D151" s="169"/>
      <c r="E151" s="169"/>
      <c r="F151" s="171"/>
      <c r="G151" s="171"/>
      <c r="H151" s="169"/>
      <c r="I151" s="169"/>
      <c r="J151" s="172"/>
      <c r="K151" s="1"/>
      <c r="L151" s="1"/>
      <c r="M151" s="1"/>
      <c r="N151" s="1"/>
    </row>
    <row r="152" spans="1:14">
      <c r="A152" s="1"/>
      <c r="B152" s="169"/>
      <c r="C152" s="170"/>
      <c r="D152" s="169"/>
      <c r="E152" s="169"/>
      <c r="F152" s="171"/>
      <c r="G152" s="171"/>
      <c r="H152" s="169"/>
      <c r="I152" s="169"/>
      <c r="J152" s="172"/>
      <c r="K152" s="1"/>
      <c r="L152" s="1"/>
      <c r="M152" s="1"/>
      <c r="N152" s="1"/>
    </row>
    <row r="153" spans="1:14">
      <c r="A153" s="1"/>
      <c r="B153" s="169"/>
      <c r="C153" s="170"/>
      <c r="D153" s="169"/>
      <c r="E153" s="169"/>
      <c r="F153" s="171"/>
      <c r="G153" s="171"/>
      <c r="H153" s="169"/>
      <c r="I153" s="169"/>
      <c r="J153" s="172"/>
      <c r="K153" s="1"/>
      <c r="L153" s="1"/>
      <c r="M153" s="1"/>
      <c r="N153" s="1"/>
    </row>
    <row r="154" spans="1:14">
      <c r="A154" s="1"/>
      <c r="B154" s="169"/>
      <c r="C154" s="170"/>
      <c r="D154" s="169"/>
      <c r="E154" s="169"/>
      <c r="F154" s="171"/>
      <c r="G154" s="171"/>
      <c r="H154" s="169"/>
      <c r="I154" s="169"/>
      <c r="J154" s="172"/>
      <c r="K154" s="1"/>
      <c r="L154" s="1"/>
      <c r="M154" s="1"/>
      <c r="N154" s="1"/>
    </row>
    <row r="155" spans="1:14">
      <c r="A155" s="1"/>
      <c r="B155" s="169"/>
      <c r="C155" s="170"/>
      <c r="D155" s="169"/>
      <c r="E155" s="169"/>
      <c r="F155" s="171"/>
      <c r="G155" s="171"/>
      <c r="H155" s="169"/>
      <c r="I155" s="169"/>
      <c r="J155" s="172"/>
      <c r="K155" s="1"/>
      <c r="L155" s="1"/>
      <c r="M155" s="1"/>
      <c r="N155" s="1"/>
    </row>
    <row r="156" spans="1:14">
      <c r="A156" s="1"/>
      <c r="B156" s="169"/>
      <c r="C156" s="170"/>
      <c r="D156" s="169"/>
      <c r="E156" s="169"/>
      <c r="F156" s="171"/>
      <c r="G156" s="171"/>
      <c r="H156" s="169"/>
      <c r="I156" s="169"/>
      <c r="J156" s="172"/>
      <c r="K156" s="1"/>
      <c r="L156" s="1"/>
      <c r="M156" s="1"/>
      <c r="N156" s="1"/>
    </row>
    <row r="157" spans="1:14">
      <c r="A157" s="1"/>
      <c r="B157" s="169"/>
      <c r="C157" s="170"/>
      <c r="D157" s="169"/>
      <c r="E157" s="169"/>
      <c r="F157" s="171"/>
      <c r="G157" s="171"/>
      <c r="H157" s="169"/>
      <c r="I157" s="169"/>
      <c r="J157" s="172"/>
      <c r="K157" s="1"/>
      <c r="L157" s="1"/>
      <c r="M157" s="1"/>
      <c r="N157" s="1"/>
    </row>
    <row r="158" spans="1:14">
      <c r="A158" s="1"/>
      <c r="B158" s="169"/>
      <c r="C158" s="170"/>
      <c r="D158" s="169"/>
      <c r="E158" s="169"/>
      <c r="F158" s="171"/>
      <c r="G158" s="171"/>
      <c r="H158" s="169"/>
      <c r="I158" s="169"/>
      <c r="J158" s="172"/>
      <c r="K158" s="1"/>
      <c r="L158" s="1"/>
      <c r="M158" s="1"/>
      <c r="N158" s="1"/>
    </row>
    <row r="159" spans="1:14">
      <c r="A159" s="1"/>
      <c r="B159" s="169"/>
      <c r="C159" s="170"/>
      <c r="D159" s="169"/>
      <c r="E159" s="169"/>
      <c r="F159" s="171"/>
      <c r="G159" s="171"/>
      <c r="H159" s="169"/>
      <c r="I159" s="169"/>
      <c r="J159" s="172"/>
      <c r="K159" s="1"/>
      <c r="L159" s="1"/>
      <c r="M159" s="1"/>
      <c r="N159" s="1"/>
    </row>
    <row r="160" spans="1:14">
      <c r="A160" s="1"/>
      <c r="B160" s="169"/>
      <c r="C160" s="170"/>
      <c r="D160" s="169"/>
      <c r="E160" s="169"/>
      <c r="F160" s="171"/>
      <c r="G160" s="171"/>
      <c r="H160" s="169"/>
      <c r="I160" s="169"/>
      <c r="J160" s="172"/>
      <c r="K160" s="1"/>
      <c r="L160" s="1"/>
      <c r="M160" s="1"/>
      <c r="N160" s="1"/>
    </row>
    <row r="161" spans="1:16">
      <c r="A161" s="1"/>
      <c r="B161" s="169"/>
      <c r="C161" s="170"/>
      <c r="D161" s="169"/>
      <c r="E161" s="169"/>
      <c r="F161" s="171"/>
      <c r="G161" s="171"/>
      <c r="H161" s="169"/>
      <c r="I161" s="169"/>
      <c r="J161" s="172"/>
      <c r="K161" s="1"/>
      <c r="L161" s="1"/>
      <c r="M161" s="1"/>
      <c r="N161" s="1"/>
    </row>
    <row r="162" spans="1:16">
      <c r="A162" s="1"/>
      <c r="B162" s="169"/>
      <c r="C162" s="170"/>
      <c r="D162" s="169"/>
      <c r="E162" s="169"/>
      <c r="F162" s="171"/>
      <c r="G162" s="171"/>
      <c r="H162" s="169"/>
      <c r="I162" s="169"/>
      <c r="J162" s="172"/>
      <c r="K162" s="1"/>
      <c r="L162" s="1"/>
      <c r="M162" s="1"/>
      <c r="N162" s="1"/>
    </row>
    <row r="163" spans="1:16">
      <c r="A163" s="1"/>
      <c r="B163" s="169"/>
      <c r="C163" s="170"/>
      <c r="D163" s="169"/>
      <c r="E163" s="169"/>
      <c r="F163" s="171"/>
      <c r="G163" s="171"/>
      <c r="H163" s="169"/>
      <c r="I163" s="169"/>
      <c r="J163" s="172"/>
      <c r="K163" s="1"/>
      <c r="L163" s="1"/>
      <c r="M163" s="1"/>
      <c r="N163" s="1"/>
    </row>
    <row r="164" spans="1:16">
      <c r="A164" s="1"/>
      <c r="B164" s="169"/>
      <c r="C164" s="170"/>
      <c r="D164" s="169"/>
      <c r="E164" s="169"/>
      <c r="F164" s="171"/>
      <c r="G164" s="171"/>
      <c r="H164" s="169"/>
      <c r="I164" s="169"/>
      <c r="J164" s="172"/>
      <c r="K164" s="1"/>
      <c r="L164" s="1"/>
      <c r="M164" s="1"/>
      <c r="N164" s="1"/>
    </row>
    <row r="165" spans="1:16">
      <c r="A165" s="1"/>
      <c r="B165" s="169"/>
      <c r="C165" s="170"/>
      <c r="D165" s="169"/>
      <c r="E165" s="169"/>
      <c r="F165" s="171"/>
      <c r="G165" s="171"/>
      <c r="H165" s="169"/>
      <c r="I165" s="169"/>
      <c r="J165" s="172"/>
      <c r="K165" s="1"/>
      <c r="L165" s="1"/>
      <c r="M165" s="1"/>
      <c r="N165" s="1"/>
    </row>
    <row r="166" spans="1:16">
      <c r="A166" s="24" t="s">
        <v>528</v>
      </c>
      <c r="B166" s="1"/>
      <c r="C166" s="1" t="s">
        <v>565</v>
      </c>
      <c r="D166" s="1"/>
      <c r="E166" s="113"/>
      <c r="F166" s="1" t="s">
        <v>572</v>
      </c>
      <c r="G166" s="114"/>
      <c r="H166" s="114"/>
      <c r="I166" s="114"/>
      <c r="J166" s="113"/>
      <c r="K166" s="1"/>
      <c r="L166" s="1"/>
      <c r="M166" s="1"/>
      <c r="N166" s="1"/>
    </row>
    <row r="167" spans="1:16" ht="15.75" thickBot="1">
      <c r="A167" s="1"/>
      <c r="B167" s="1"/>
      <c r="C167" s="1"/>
      <c r="D167" s="1"/>
      <c r="E167" s="113"/>
      <c r="F167" s="114"/>
      <c r="G167" s="114"/>
      <c r="H167" s="114"/>
      <c r="I167" s="114"/>
      <c r="J167" s="113"/>
      <c r="K167" s="1"/>
      <c r="L167" s="1"/>
      <c r="M167" s="1"/>
      <c r="N167" s="1"/>
    </row>
    <row r="168" spans="1:16" ht="15.75" thickBot="1">
      <c r="A168" s="1" t="s">
        <v>28</v>
      </c>
      <c r="B168" s="24" t="s">
        <v>100</v>
      </c>
      <c r="C168" s="114"/>
      <c r="D168" s="1"/>
      <c r="E168" s="95" t="s">
        <v>93</v>
      </c>
      <c r="F168" s="96" t="s">
        <v>94</v>
      </c>
      <c r="G168" s="264" t="s">
        <v>95</v>
      </c>
      <c r="H168" s="98" t="s">
        <v>96</v>
      </c>
      <c r="I168" s="96" t="s">
        <v>97</v>
      </c>
      <c r="J168" s="96" t="s">
        <v>98</v>
      </c>
      <c r="K168" s="99" t="s">
        <v>26</v>
      </c>
      <c r="L168" s="246"/>
      <c r="M168" s="1"/>
      <c r="N168" s="1" t="s">
        <v>516</v>
      </c>
      <c r="O168" t="s">
        <v>481</v>
      </c>
      <c r="P168" t="s">
        <v>482</v>
      </c>
    </row>
    <row r="169" spans="1:16">
      <c r="A169" s="131" t="s">
        <v>177</v>
      </c>
      <c r="B169" s="4"/>
      <c r="C169" s="5"/>
      <c r="D169" s="129" t="s">
        <v>185</v>
      </c>
      <c r="E169" s="79">
        <f t="shared" ref="E169:E176" si="12">H169/K169*100</f>
        <v>38.524590163934427</v>
      </c>
      <c r="F169" s="49">
        <f t="shared" ref="F169:F176" si="13">I169/K169*100</f>
        <v>48.360655737704917</v>
      </c>
      <c r="G169" s="50">
        <f t="shared" ref="G169:G177" si="14">J169/K169*100</f>
        <v>13.114754098360656</v>
      </c>
      <c r="H169" s="100">
        <v>94</v>
      </c>
      <c r="I169" s="4">
        <v>118</v>
      </c>
      <c r="J169" s="4">
        <v>32</v>
      </c>
      <c r="K169" s="5">
        <f>SUM(H169:J169)</f>
        <v>244</v>
      </c>
      <c r="L169" s="44"/>
      <c r="M169" s="143" t="s">
        <v>190</v>
      </c>
      <c r="N169" s="1">
        <v>57.013574660633481</v>
      </c>
      <c r="O169">
        <v>33.484162895927597</v>
      </c>
      <c r="P169">
        <v>9.502262443438914</v>
      </c>
    </row>
    <row r="170" spans="1:16">
      <c r="A170" s="132" t="s">
        <v>178</v>
      </c>
      <c r="B170" s="72"/>
      <c r="C170" s="74"/>
      <c r="D170" s="86" t="s">
        <v>186</v>
      </c>
      <c r="E170" s="79">
        <f t="shared" si="12"/>
        <v>49.572649572649574</v>
      </c>
      <c r="F170" s="71">
        <f t="shared" si="13"/>
        <v>33.760683760683762</v>
      </c>
      <c r="G170" s="77">
        <f t="shared" si="14"/>
        <v>16.666666666666664</v>
      </c>
      <c r="H170" s="76">
        <v>116</v>
      </c>
      <c r="I170" s="72">
        <v>79</v>
      </c>
      <c r="J170" s="72">
        <v>39</v>
      </c>
      <c r="K170" s="74">
        <f t="shared" ref="K170:K177" si="15">SUM(H170:J170)</f>
        <v>234</v>
      </c>
      <c r="L170" s="44"/>
      <c r="M170" s="143" t="s">
        <v>539</v>
      </c>
      <c r="N170" s="1">
        <v>49.572649572649574</v>
      </c>
      <c r="O170">
        <v>33.760683760683762</v>
      </c>
      <c r="P170">
        <v>16.666666666666664</v>
      </c>
    </row>
    <row r="171" spans="1:16">
      <c r="A171" s="132" t="s">
        <v>179</v>
      </c>
      <c r="B171" s="72"/>
      <c r="C171" s="74"/>
      <c r="D171" s="86" t="s">
        <v>187</v>
      </c>
      <c r="E171" s="79">
        <f t="shared" si="12"/>
        <v>7.7868852459016393</v>
      </c>
      <c r="F171" s="71">
        <f t="shared" si="13"/>
        <v>23.770491803278688</v>
      </c>
      <c r="G171" s="77">
        <f t="shared" si="14"/>
        <v>68.442622950819683</v>
      </c>
      <c r="H171" s="76">
        <v>19</v>
      </c>
      <c r="I171" s="72">
        <v>58</v>
      </c>
      <c r="J171" s="72">
        <v>167</v>
      </c>
      <c r="K171" s="74">
        <f t="shared" si="15"/>
        <v>244</v>
      </c>
      <c r="L171" s="44"/>
      <c r="M171" s="143" t="s">
        <v>189</v>
      </c>
      <c r="N171" s="1">
        <v>47.391304347826086</v>
      </c>
      <c r="O171">
        <v>42.173913043478265</v>
      </c>
      <c r="P171">
        <v>10.434782608695652</v>
      </c>
    </row>
    <row r="172" spans="1:16">
      <c r="A172" s="132" t="s">
        <v>180</v>
      </c>
      <c r="B172" s="72"/>
      <c r="C172" s="74"/>
      <c r="D172" s="86" t="s">
        <v>188</v>
      </c>
      <c r="E172" s="79">
        <f t="shared" si="12"/>
        <v>8.4388185654008439</v>
      </c>
      <c r="F172" s="71">
        <f t="shared" si="13"/>
        <v>25.738396624472575</v>
      </c>
      <c r="G172" s="77">
        <f t="shared" si="14"/>
        <v>65.822784810126578</v>
      </c>
      <c r="H172" s="76">
        <v>20</v>
      </c>
      <c r="I172" s="72">
        <v>61</v>
      </c>
      <c r="J172" s="72">
        <v>156</v>
      </c>
      <c r="K172" s="74">
        <f t="shared" si="15"/>
        <v>237</v>
      </c>
      <c r="L172" s="44"/>
      <c r="M172" s="143" t="s">
        <v>185</v>
      </c>
      <c r="N172" s="1">
        <v>38.524590163934427</v>
      </c>
      <c r="O172">
        <v>48.360655737704917</v>
      </c>
      <c r="P172">
        <v>13.114754098360656</v>
      </c>
    </row>
    <row r="173" spans="1:16">
      <c r="A173" s="132" t="s">
        <v>181</v>
      </c>
      <c r="B173" s="72"/>
      <c r="C173" s="74"/>
      <c r="D173" s="86" t="s">
        <v>189</v>
      </c>
      <c r="E173" s="79">
        <f t="shared" si="12"/>
        <v>47.391304347826086</v>
      </c>
      <c r="F173" s="71">
        <f t="shared" si="13"/>
        <v>42.173913043478265</v>
      </c>
      <c r="G173" s="77">
        <f t="shared" si="14"/>
        <v>10.434782608695652</v>
      </c>
      <c r="H173" s="76">
        <v>109</v>
      </c>
      <c r="I173" s="72">
        <v>97</v>
      </c>
      <c r="J173" s="72">
        <v>24</v>
      </c>
      <c r="K173" s="74">
        <f t="shared" si="15"/>
        <v>230</v>
      </c>
      <c r="L173" s="44"/>
      <c r="M173" s="143" t="s">
        <v>192</v>
      </c>
      <c r="N173" s="1">
        <v>24.242424242424242</v>
      </c>
      <c r="O173">
        <v>31.601731601731604</v>
      </c>
      <c r="P173">
        <v>44.155844155844157</v>
      </c>
    </row>
    <row r="174" spans="1:16">
      <c r="A174" s="132" t="s">
        <v>182</v>
      </c>
      <c r="B174" s="72"/>
      <c r="C174" s="74"/>
      <c r="D174" s="86" t="s">
        <v>190</v>
      </c>
      <c r="E174" s="79">
        <f t="shared" si="12"/>
        <v>57.013574660633481</v>
      </c>
      <c r="F174" s="71">
        <f t="shared" si="13"/>
        <v>33.484162895927597</v>
      </c>
      <c r="G174" s="77">
        <f t="shared" si="14"/>
        <v>9.502262443438914</v>
      </c>
      <c r="H174" s="76">
        <v>126</v>
      </c>
      <c r="I174" s="72">
        <v>74</v>
      </c>
      <c r="J174" s="72">
        <v>21</v>
      </c>
      <c r="K174" s="74">
        <f t="shared" si="15"/>
        <v>221</v>
      </c>
      <c r="L174" s="44"/>
      <c r="M174" s="143" t="s">
        <v>191</v>
      </c>
      <c r="N174" s="1">
        <v>13.537117903930133</v>
      </c>
      <c r="O174">
        <v>56.768558951965062</v>
      </c>
      <c r="P174">
        <v>29.694323144104807</v>
      </c>
    </row>
    <row r="175" spans="1:16">
      <c r="A175" s="132" t="s">
        <v>183</v>
      </c>
      <c r="B175" s="72"/>
      <c r="C175" s="74"/>
      <c r="D175" s="86" t="s">
        <v>191</v>
      </c>
      <c r="E175" s="79">
        <f t="shared" si="12"/>
        <v>13.537117903930133</v>
      </c>
      <c r="F175" s="71">
        <f t="shared" si="13"/>
        <v>56.768558951965062</v>
      </c>
      <c r="G175" s="77">
        <f t="shared" si="14"/>
        <v>29.694323144104807</v>
      </c>
      <c r="H175" s="76">
        <v>31</v>
      </c>
      <c r="I175" s="72">
        <v>130</v>
      </c>
      <c r="J175" s="72">
        <v>68</v>
      </c>
      <c r="K175" s="74">
        <f t="shared" si="15"/>
        <v>229</v>
      </c>
      <c r="L175" s="44"/>
      <c r="M175" s="143" t="s">
        <v>188</v>
      </c>
      <c r="N175" s="1">
        <v>8.4388185654008439</v>
      </c>
      <c r="O175">
        <v>25.738396624472575</v>
      </c>
      <c r="P175">
        <v>65.822784810126578</v>
      </c>
    </row>
    <row r="176" spans="1:16" ht="15.75" thickBot="1">
      <c r="A176" s="133" t="s">
        <v>184</v>
      </c>
      <c r="B176" s="7"/>
      <c r="C176" s="8"/>
      <c r="D176" s="86" t="s">
        <v>192</v>
      </c>
      <c r="E176" s="79">
        <f t="shared" si="12"/>
        <v>24.242424242424242</v>
      </c>
      <c r="F176" s="71">
        <f t="shared" si="13"/>
        <v>31.601731601731604</v>
      </c>
      <c r="G176" s="77">
        <f t="shared" si="14"/>
        <v>44.155844155844157</v>
      </c>
      <c r="H176" s="76">
        <v>56</v>
      </c>
      <c r="I176" s="72">
        <v>73</v>
      </c>
      <c r="J176" s="72">
        <v>102</v>
      </c>
      <c r="K176" s="74">
        <f t="shared" si="15"/>
        <v>231</v>
      </c>
      <c r="L176" s="44"/>
      <c r="M176" s="143" t="s">
        <v>538</v>
      </c>
      <c r="N176" s="1">
        <v>7.7868852459016393</v>
      </c>
      <c r="O176">
        <v>23.770491803278688</v>
      </c>
      <c r="P176">
        <v>68.442622950819683</v>
      </c>
    </row>
    <row r="177" spans="1:14" ht="15.75" thickBot="1">
      <c r="A177" s="1"/>
      <c r="B177" s="1"/>
      <c r="C177" s="111" t="s">
        <v>168</v>
      </c>
      <c r="D177" s="23" t="s">
        <v>193</v>
      </c>
      <c r="E177" s="79" t="s">
        <v>28</v>
      </c>
      <c r="F177" s="71" t="s">
        <v>28</v>
      </c>
      <c r="G177" s="77">
        <f t="shared" si="14"/>
        <v>100</v>
      </c>
      <c r="H177" s="76" t="s">
        <v>28</v>
      </c>
      <c r="I177" s="72" t="s">
        <v>28</v>
      </c>
      <c r="J177" s="72">
        <v>17</v>
      </c>
      <c r="K177" s="74">
        <f t="shared" si="15"/>
        <v>17</v>
      </c>
      <c r="L177" s="44"/>
      <c r="M177" s="1"/>
      <c r="N177" s="1"/>
    </row>
    <row r="178" spans="1:14">
      <c r="A178" s="1"/>
      <c r="B178" s="1"/>
      <c r="C178" s="1"/>
      <c r="D178" s="1" t="s">
        <v>28</v>
      </c>
      <c r="E178" s="144" t="s">
        <v>66</v>
      </c>
      <c r="F178" s="52"/>
      <c r="G178" s="52"/>
      <c r="H178" s="1">
        <f>SUM(H169:H177)</f>
        <v>571</v>
      </c>
      <c r="I178" s="1">
        <f>SUM(I169:I177)</f>
        <v>690</v>
      </c>
      <c r="J178" s="1">
        <f>SUM(J169:J177)</f>
        <v>626</v>
      </c>
      <c r="K178" s="113"/>
      <c r="L178" s="113"/>
      <c r="M178" s="1"/>
      <c r="N178" s="1"/>
    </row>
    <row r="179" spans="1:14">
      <c r="A179" s="1" t="s">
        <v>478</v>
      </c>
      <c r="B179" s="1"/>
      <c r="C179" s="1"/>
      <c r="D179" s="113">
        <f>258*9</f>
        <v>2322</v>
      </c>
      <c r="E179" s="144" t="s">
        <v>529</v>
      </c>
      <c r="F179" s="114"/>
      <c r="G179" s="114"/>
      <c r="H179" s="244">
        <f>H178/D180*100</f>
        <v>30.259671436142028</v>
      </c>
      <c r="I179" s="244">
        <f>I178/D180*100</f>
        <v>36.565977742448332</v>
      </c>
      <c r="J179" s="244">
        <f>J178/D180*100</f>
        <v>33.174350821409639</v>
      </c>
      <c r="K179" s="213">
        <f>SUM(H179:J179)</f>
        <v>100</v>
      </c>
      <c r="L179" s="113"/>
      <c r="M179" s="1"/>
      <c r="N179" s="1"/>
    </row>
    <row r="180" spans="1:14">
      <c r="A180" s="1" t="s">
        <v>512</v>
      </c>
      <c r="B180" s="169"/>
      <c r="C180" s="170"/>
      <c r="D180" s="113">
        <f>SUM(K169:K177)</f>
        <v>1887</v>
      </c>
      <c r="E180" s="114"/>
      <c r="F180" s="114"/>
      <c r="G180" s="114"/>
      <c r="H180" s="114"/>
      <c r="I180" s="114"/>
      <c r="J180" s="114"/>
      <c r="K180" s="113"/>
      <c r="L180" s="113"/>
      <c r="M180" s="1"/>
      <c r="N180" s="1"/>
    </row>
    <row r="181" spans="1:14">
      <c r="A181" s="1" t="s">
        <v>513</v>
      </c>
      <c r="B181" s="1"/>
      <c r="C181" s="1"/>
      <c r="D181" s="213">
        <f>D180/D179*100</f>
        <v>81.26614987080103</v>
      </c>
      <c r="E181" s="114"/>
      <c r="F181" s="114"/>
      <c r="G181" s="114"/>
      <c r="H181" s="114"/>
      <c r="I181" s="114"/>
      <c r="J181" s="114"/>
      <c r="K181" s="113"/>
      <c r="L181" s="113"/>
      <c r="M181" s="1"/>
      <c r="N181" s="1"/>
    </row>
    <row r="182" spans="1:14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3"/>
      <c r="L182" s="113"/>
      <c r="M182" s="1"/>
      <c r="N182" s="1"/>
    </row>
    <row r="183" spans="1:14">
      <c r="A183" s="1" t="s">
        <v>531</v>
      </c>
      <c r="B183" s="1"/>
      <c r="C183" s="1"/>
      <c r="D183" s="1">
        <v>11</v>
      </c>
      <c r="E183" s="114"/>
      <c r="F183" s="114" t="s">
        <v>530</v>
      </c>
      <c r="G183" s="114"/>
      <c r="H183" s="114"/>
      <c r="I183" s="114"/>
      <c r="J183" s="114"/>
      <c r="K183" s="206">
        <v>1</v>
      </c>
      <c r="L183" s="113"/>
      <c r="M183" s="1"/>
      <c r="N183" s="1"/>
    </row>
    <row r="184" spans="1:14">
      <c r="A184" s="1" t="s">
        <v>533</v>
      </c>
      <c r="B184" s="1"/>
      <c r="C184" s="1"/>
      <c r="D184" s="1">
        <v>1</v>
      </c>
      <c r="E184" s="1"/>
      <c r="F184" s="1" t="s">
        <v>532</v>
      </c>
      <c r="G184" s="1"/>
      <c r="H184" s="1"/>
      <c r="I184" s="1"/>
      <c r="J184" s="1"/>
      <c r="K184" s="143">
        <v>1</v>
      </c>
      <c r="L184" s="1"/>
      <c r="M184" s="1"/>
      <c r="N184" s="1"/>
    </row>
    <row r="185" spans="1:14">
      <c r="A185" s="1" t="s">
        <v>348</v>
      </c>
      <c r="B185" s="1"/>
      <c r="C185" s="1"/>
      <c r="D185" s="1"/>
      <c r="E185" s="1"/>
      <c r="F185" s="1" t="s">
        <v>535</v>
      </c>
      <c r="G185" s="1"/>
      <c r="H185" s="1"/>
      <c r="I185" s="1"/>
      <c r="J185" s="1"/>
      <c r="K185" s="1"/>
      <c r="L185" s="1"/>
      <c r="M185" s="1"/>
      <c r="N185" s="1"/>
    </row>
    <row r="186" spans="1:14">
      <c r="A186" s="1" t="s">
        <v>349</v>
      </c>
      <c r="B186" s="1"/>
      <c r="C186" s="1"/>
      <c r="D186" s="1">
        <v>1</v>
      </c>
      <c r="E186" s="1" t="s">
        <v>28</v>
      </c>
      <c r="F186" s="1" t="s">
        <v>536</v>
      </c>
      <c r="G186" s="1"/>
      <c r="H186" s="1"/>
      <c r="I186" s="1"/>
      <c r="J186" s="1"/>
      <c r="K186" s="143" t="s">
        <v>28</v>
      </c>
      <c r="L186" s="1"/>
      <c r="M186" s="1"/>
      <c r="N186" s="1"/>
    </row>
    <row r="187" spans="1:14">
      <c r="A187" s="1" t="s">
        <v>534</v>
      </c>
      <c r="B187" s="1"/>
      <c r="C187" s="1"/>
      <c r="D187" s="1"/>
      <c r="E187" s="1" t="s">
        <v>28</v>
      </c>
      <c r="F187" s="1" t="s">
        <v>537</v>
      </c>
      <c r="G187" s="1"/>
      <c r="H187" s="1"/>
      <c r="I187" s="1"/>
      <c r="J187" s="1"/>
      <c r="K187" s="1">
        <v>1</v>
      </c>
      <c r="L187" s="1"/>
      <c r="M187" s="1"/>
      <c r="N187" s="1"/>
    </row>
    <row r="188" spans="1:1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6">
      <c r="A201" s="1"/>
      <c r="B201" s="1"/>
      <c r="C201" s="1"/>
      <c r="D201" s="1"/>
      <c r="E201" s="1" t="s">
        <v>28</v>
      </c>
      <c r="F201" s="1"/>
      <c r="G201" s="1"/>
      <c r="H201" s="1"/>
      <c r="I201" s="1"/>
      <c r="J201" s="1"/>
      <c r="K201" s="1" t="s">
        <v>28</v>
      </c>
      <c r="L201" s="1"/>
      <c r="M201" s="1"/>
      <c r="N201" s="1"/>
    </row>
    <row r="202" spans="1:16">
      <c r="A202" s="1"/>
      <c r="B202" s="1"/>
      <c r="C202" s="1" t="s">
        <v>573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6" ht="15.75" thickBot="1">
      <c r="A203" s="24" t="s">
        <v>540</v>
      </c>
      <c r="B203" s="1"/>
      <c r="C203" s="1" t="s">
        <v>28</v>
      </c>
      <c r="D203" s="1" t="s">
        <v>545</v>
      </c>
      <c r="E203" s="1"/>
      <c r="F203" s="1"/>
      <c r="G203" s="1"/>
      <c r="H203" s="1"/>
      <c r="I203" s="1"/>
      <c r="J203" s="1"/>
      <c r="K203" s="1"/>
      <c r="L203" s="1"/>
      <c r="M203" s="1"/>
      <c r="N203" s="1" t="s">
        <v>93</v>
      </c>
      <c r="O203" t="s">
        <v>94</v>
      </c>
      <c r="P203" t="s">
        <v>95</v>
      </c>
    </row>
    <row r="204" spans="1:16" ht="15.75" thickBot="1">
      <c r="A204" s="252"/>
      <c r="B204" s="114"/>
      <c r="C204" s="113"/>
      <c r="D204" s="173"/>
      <c r="E204" s="253" t="s">
        <v>93</v>
      </c>
      <c r="F204" s="96" t="s">
        <v>94</v>
      </c>
      <c r="G204" s="264" t="s">
        <v>95</v>
      </c>
      <c r="H204" s="98" t="s">
        <v>96</v>
      </c>
      <c r="I204" s="96" t="s">
        <v>97</v>
      </c>
      <c r="J204" s="96" t="s">
        <v>98</v>
      </c>
      <c r="K204" s="99" t="s">
        <v>26</v>
      </c>
      <c r="L204" s="246"/>
      <c r="M204" s="143" t="s">
        <v>206</v>
      </c>
      <c r="N204" s="1">
        <v>57.276995305164327</v>
      </c>
      <c r="O204">
        <v>36.619718309859159</v>
      </c>
      <c r="P204">
        <v>6.103286384976526</v>
      </c>
    </row>
    <row r="205" spans="1:16">
      <c r="A205" s="130" t="s">
        <v>194</v>
      </c>
      <c r="B205" s="1"/>
      <c r="C205" s="1"/>
      <c r="D205" s="22" t="s">
        <v>201</v>
      </c>
      <c r="E205" s="79">
        <f t="shared" ref="E205:E212" si="16">H205/K205*100</f>
        <v>18.942731277533039</v>
      </c>
      <c r="F205" s="49">
        <f t="shared" ref="F205:F212" si="17">I205/K205*100</f>
        <v>47.577092511013213</v>
      </c>
      <c r="G205" s="50">
        <f t="shared" ref="G205:G211" si="18">J205/K205*100</f>
        <v>33.480176211453745</v>
      </c>
      <c r="H205" s="100">
        <v>43</v>
      </c>
      <c r="I205" s="4">
        <v>108</v>
      </c>
      <c r="J205" s="4">
        <v>76</v>
      </c>
      <c r="K205" s="5">
        <f>SUM(H205+I205+J205)</f>
        <v>227</v>
      </c>
      <c r="L205" s="44"/>
      <c r="M205" s="143" t="s">
        <v>546</v>
      </c>
      <c r="N205" s="1">
        <v>38.961038961038966</v>
      </c>
      <c r="O205">
        <v>48.917748917748916</v>
      </c>
      <c r="P205">
        <v>12.121212121212121</v>
      </c>
    </row>
    <row r="206" spans="1:16">
      <c r="A206" s="130" t="s">
        <v>195</v>
      </c>
      <c r="B206" s="1"/>
      <c r="C206" s="1"/>
      <c r="D206" s="128" t="s">
        <v>202</v>
      </c>
      <c r="E206" s="79">
        <f t="shared" si="16"/>
        <v>38.961038961038966</v>
      </c>
      <c r="F206" s="71">
        <f t="shared" si="17"/>
        <v>48.917748917748916</v>
      </c>
      <c r="G206" s="77">
        <f t="shared" si="18"/>
        <v>12.121212121212121</v>
      </c>
      <c r="H206" s="76">
        <v>90</v>
      </c>
      <c r="I206" s="72">
        <v>113</v>
      </c>
      <c r="J206" s="72">
        <v>28</v>
      </c>
      <c r="K206" s="74">
        <f t="shared" ref="K206:K212" si="19">SUM(H206:J206)</f>
        <v>231</v>
      </c>
      <c r="L206" s="44"/>
      <c r="M206" s="143" t="s">
        <v>205</v>
      </c>
      <c r="N206" s="1">
        <v>37.606837606837608</v>
      </c>
      <c r="O206">
        <v>38.034188034188034</v>
      </c>
      <c r="P206">
        <v>24.358974358974358</v>
      </c>
    </row>
    <row r="207" spans="1:16">
      <c r="A207" s="130" t="s">
        <v>196</v>
      </c>
      <c r="B207" s="1"/>
      <c r="C207" s="1"/>
      <c r="D207" s="128" t="s">
        <v>203</v>
      </c>
      <c r="E207" s="79">
        <f t="shared" si="16"/>
        <v>32.735426008968609</v>
      </c>
      <c r="F207" s="71">
        <f t="shared" si="17"/>
        <v>45.291479820627799</v>
      </c>
      <c r="G207" s="77">
        <f t="shared" si="18"/>
        <v>21.973094170403588</v>
      </c>
      <c r="H207" s="76">
        <v>73</v>
      </c>
      <c r="I207" s="72">
        <v>101</v>
      </c>
      <c r="J207" s="72">
        <v>49</v>
      </c>
      <c r="K207" s="74">
        <f t="shared" si="19"/>
        <v>223</v>
      </c>
      <c r="L207" s="44"/>
      <c r="M207" s="143" t="s">
        <v>203</v>
      </c>
      <c r="N207" s="1">
        <v>32.735426008968609</v>
      </c>
      <c r="O207">
        <v>45.291479820627799</v>
      </c>
      <c r="P207">
        <v>21.973094170403588</v>
      </c>
    </row>
    <row r="208" spans="1:16">
      <c r="A208" s="130" t="s">
        <v>197</v>
      </c>
      <c r="B208" s="1"/>
      <c r="C208" s="1"/>
      <c r="D208" s="128" t="s">
        <v>204</v>
      </c>
      <c r="E208" s="79">
        <f t="shared" si="16"/>
        <v>27.314814814814813</v>
      </c>
      <c r="F208" s="71">
        <f t="shared" si="17"/>
        <v>46.75925925925926</v>
      </c>
      <c r="G208" s="77">
        <f t="shared" si="18"/>
        <v>25.925925925925924</v>
      </c>
      <c r="H208" s="76">
        <v>59</v>
      </c>
      <c r="I208" s="72">
        <v>101</v>
      </c>
      <c r="J208" s="72">
        <v>56</v>
      </c>
      <c r="K208" s="74">
        <f t="shared" si="19"/>
        <v>216</v>
      </c>
      <c r="L208" s="44"/>
      <c r="M208" s="143" t="s">
        <v>204</v>
      </c>
      <c r="N208" s="1">
        <v>27.314814814814813</v>
      </c>
      <c r="O208">
        <v>46.75925925925926</v>
      </c>
      <c r="P208">
        <v>25.925925925925924</v>
      </c>
    </row>
    <row r="209" spans="1:16">
      <c r="A209" s="130" t="s">
        <v>198</v>
      </c>
      <c r="B209" s="1"/>
      <c r="C209" s="1"/>
      <c r="D209" s="128" t="s">
        <v>205</v>
      </c>
      <c r="E209" s="79">
        <f t="shared" si="16"/>
        <v>37.606837606837608</v>
      </c>
      <c r="F209" s="71">
        <f t="shared" si="17"/>
        <v>38.034188034188034</v>
      </c>
      <c r="G209" s="77">
        <f t="shared" si="18"/>
        <v>24.358974358974358</v>
      </c>
      <c r="H209" s="76">
        <v>88</v>
      </c>
      <c r="I209" s="72">
        <v>89</v>
      </c>
      <c r="J209" s="72">
        <v>57</v>
      </c>
      <c r="K209" s="74">
        <f t="shared" si="19"/>
        <v>234</v>
      </c>
      <c r="L209" s="44"/>
      <c r="M209" s="143" t="s">
        <v>207</v>
      </c>
      <c r="N209" s="1">
        <v>25</v>
      </c>
      <c r="O209">
        <v>50.925925925925931</v>
      </c>
      <c r="P209">
        <v>24.074074074074073</v>
      </c>
    </row>
    <row r="210" spans="1:16">
      <c r="A210" s="130" t="s">
        <v>199</v>
      </c>
      <c r="B210" s="1"/>
      <c r="C210" s="1"/>
      <c r="D210" s="128" t="s">
        <v>206</v>
      </c>
      <c r="E210" s="79">
        <f t="shared" si="16"/>
        <v>57.276995305164327</v>
      </c>
      <c r="F210" s="71">
        <f t="shared" si="17"/>
        <v>36.619718309859159</v>
      </c>
      <c r="G210" s="77">
        <f t="shared" si="18"/>
        <v>6.103286384976526</v>
      </c>
      <c r="H210" s="76">
        <v>122</v>
      </c>
      <c r="I210" s="72">
        <v>78</v>
      </c>
      <c r="J210" s="72">
        <v>13</v>
      </c>
      <c r="K210" s="74">
        <f t="shared" si="19"/>
        <v>213</v>
      </c>
      <c r="L210" s="44"/>
      <c r="M210" s="143" t="s">
        <v>201</v>
      </c>
      <c r="N210" s="1">
        <v>18.942731277533039</v>
      </c>
      <c r="O210">
        <v>47.577092511013213</v>
      </c>
      <c r="P210">
        <v>33.480176211453745</v>
      </c>
    </row>
    <row r="211" spans="1:16">
      <c r="A211" s="130" t="s">
        <v>200</v>
      </c>
      <c r="B211" s="1"/>
      <c r="C211" s="1"/>
      <c r="D211" s="128" t="s">
        <v>207</v>
      </c>
      <c r="E211" s="79">
        <f t="shared" si="16"/>
        <v>25</v>
      </c>
      <c r="F211" s="71">
        <f t="shared" si="17"/>
        <v>50.925925925925931</v>
      </c>
      <c r="G211" s="77">
        <f t="shared" si="18"/>
        <v>24.074074074074073</v>
      </c>
      <c r="H211" s="76">
        <v>54</v>
      </c>
      <c r="I211" s="72">
        <v>110</v>
      </c>
      <c r="J211" s="72">
        <v>52</v>
      </c>
      <c r="K211" s="74">
        <f t="shared" si="19"/>
        <v>216</v>
      </c>
      <c r="L211" s="44"/>
      <c r="M211" s="1"/>
      <c r="N211" s="1"/>
    </row>
    <row r="212" spans="1:16" ht="15.75" thickBot="1">
      <c r="A212" s="130" t="s">
        <v>28</v>
      </c>
      <c r="B212" s="1"/>
      <c r="C212" s="111" t="s">
        <v>168</v>
      </c>
      <c r="D212" s="139" t="s">
        <v>208</v>
      </c>
      <c r="E212" s="76">
        <f t="shared" si="16"/>
        <v>0</v>
      </c>
      <c r="F212" s="72">
        <f t="shared" si="17"/>
        <v>0</v>
      </c>
      <c r="G212" s="72"/>
      <c r="H212" s="72">
        <v>0</v>
      </c>
      <c r="I212" s="72">
        <v>0</v>
      </c>
      <c r="J212" s="72">
        <v>4</v>
      </c>
      <c r="K212" s="74">
        <f t="shared" si="19"/>
        <v>4</v>
      </c>
      <c r="L212" s="44"/>
      <c r="M212" s="1"/>
      <c r="N212" s="1"/>
    </row>
    <row r="213" spans="1:16">
      <c r="A213" s="1" t="s">
        <v>28</v>
      </c>
      <c r="B213" s="1"/>
      <c r="C213" s="1"/>
      <c r="D213" s="1" t="s">
        <v>28</v>
      </c>
      <c r="E213" s="144" t="s">
        <v>66</v>
      </c>
      <c r="F213" s="1"/>
      <c r="G213" s="1"/>
      <c r="H213" s="1">
        <f>SUM(H205:H212)</f>
        <v>529</v>
      </c>
      <c r="I213" s="1">
        <f>SUM(I205:I212)</f>
        <v>700</v>
      </c>
      <c r="J213" s="1">
        <f>SUM(J205:J212)</f>
        <v>335</v>
      </c>
      <c r="K213" s="113"/>
      <c r="L213" s="113"/>
      <c r="M213" s="1"/>
      <c r="N213" s="1"/>
    </row>
    <row r="214" spans="1:16">
      <c r="A214" s="1" t="s">
        <v>478</v>
      </c>
      <c r="B214" s="1"/>
      <c r="C214" s="1"/>
      <c r="D214" s="24">
        <f>258*8</f>
        <v>2064</v>
      </c>
      <c r="E214" s="144" t="s">
        <v>529</v>
      </c>
      <c r="F214" s="1"/>
      <c r="G214" s="1"/>
      <c r="H214" s="52">
        <f>H213/D215*100</f>
        <v>33.82352941176471</v>
      </c>
      <c r="I214" s="52">
        <f>I213/D215*100</f>
        <v>44.757033248081839</v>
      </c>
      <c r="J214" s="52">
        <f>J213/D215*100</f>
        <v>21.419437340153451</v>
      </c>
      <c r="K214" s="213">
        <f>SUM(H214:J214)</f>
        <v>100</v>
      </c>
      <c r="L214" s="113"/>
      <c r="M214" s="1"/>
      <c r="N214" s="1"/>
    </row>
    <row r="215" spans="1:16">
      <c r="A215" s="1" t="s">
        <v>512</v>
      </c>
      <c r="B215" s="1"/>
      <c r="C215" s="1"/>
      <c r="D215" s="24">
        <f>SUM(K205:K212)</f>
        <v>1564</v>
      </c>
      <c r="E215" s="1"/>
      <c r="F215" s="1"/>
      <c r="G215" s="1"/>
      <c r="H215" s="1"/>
      <c r="I215" s="1"/>
      <c r="J215" s="1"/>
      <c r="K215" s="113"/>
      <c r="L215" s="113"/>
      <c r="M215" s="1"/>
      <c r="N215" s="1"/>
    </row>
    <row r="216" spans="1:16">
      <c r="A216" s="1" t="s">
        <v>513</v>
      </c>
      <c r="B216" s="1"/>
      <c r="C216" s="1"/>
      <c r="D216" s="254">
        <f>D215/D214*100</f>
        <v>75.775193798449607</v>
      </c>
      <c r="E216" s="1"/>
      <c r="F216" s="1"/>
      <c r="G216" s="1"/>
      <c r="H216" s="1"/>
      <c r="I216" s="1"/>
      <c r="J216" s="1"/>
      <c r="K216" s="113"/>
      <c r="L216" s="113"/>
      <c r="M216" s="1"/>
      <c r="N216" s="1"/>
    </row>
    <row r="217" spans="1:1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13"/>
      <c r="L217" s="113"/>
      <c r="M217" s="1"/>
      <c r="N217" s="1"/>
    </row>
    <row r="218" spans="1:16">
      <c r="A218" s="1" t="s">
        <v>541</v>
      </c>
      <c r="B218" s="1"/>
      <c r="C218" s="1"/>
      <c r="D218" s="1"/>
      <c r="E218" s="1" t="s">
        <v>543</v>
      </c>
      <c r="F218" s="1"/>
      <c r="G218" s="1"/>
      <c r="H218" s="1"/>
      <c r="I218" s="1"/>
      <c r="J218" s="1"/>
      <c r="K218" s="113"/>
      <c r="L218" s="113"/>
      <c r="M218" s="1"/>
      <c r="N218" s="1"/>
    </row>
    <row r="219" spans="1:16">
      <c r="A219" s="1" t="s">
        <v>542</v>
      </c>
      <c r="B219" s="1"/>
      <c r="C219" s="1"/>
      <c r="D219" s="1">
        <v>1</v>
      </c>
      <c r="E219" s="1" t="s">
        <v>353</v>
      </c>
      <c r="F219" s="1"/>
      <c r="G219" s="1"/>
      <c r="H219" s="1"/>
      <c r="I219" s="1"/>
      <c r="J219" s="1"/>
      <c r="K219" s="206">
        <v>1</v>
      </c>
      <c r="L219" s="113"/>
      <c r="M219" s="1"/>
      <c r="N219" s="1"/>
    </row>
    <row r="220" spans="1:16">
      <c r="A220" s="1" t="s">
        <v>385</v>
      </c>
      <c r="B220" s="1"/>
      <c r="C220" s="1"/>
      <c r="D220" s="1">
        <v>2</v>
      </c>
      <c r="E220" s="1" t="s">
        <v>544</v>
      </c>
      <c r="F220" s="138"/>
      <c r="G220" s="1"/>
      <c r="H220" s="1"/>
      <c r="I220" s="1"/>
      <c r="J220" s="1"/>
      <c r="K220" s="206">
        <v>1</v>
      </c>
      <c r="L220" s="113"/>
      <c r="M220" s="1"/>
      <c r="N220" s="1"/>
    </row>
    <row r="221" spans="1:16">
      <c r="A221" s="1" t="s">
        <v>368</v>
      </c>
      <c r="B221" s="1"/>
      <c r="C221" s="1"/>
      <c r="D221" s="1">
        <v>2</v>
      </c>
      <c r="E221" s="1"/>
      <c r="F221" s="1"/>
      <c r="G221" s="1"/>
      <c r="H221" s="1"/>
      <c r="I221" s="1"/>
      <c r="J221" s="1"/>
      <c r="K221" s="113"/>
      <c r="L221" s="113"/>
      <c r="M221" s="1"/>
      <c r="N221" s="1"/>
    </row>
    <row r="222" spans="1:1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13"/>
      <c r="L222" s="113"/>
      <c r="M222" s="1"/>
      <c r="N222" s="1"/>
    </row>
    <row r="223" spans="1:16">
      <c r="A223" s="1"/>
      <c r="B223" s="1"/>
      <c r="C223" s="1"/>
      <c r="D223" s="1"/>
      <c r="E223" s="1"/>
      <c r="F223" s="1"/>
      <c r="G223" s="1"/>
      <c r="H223" s="180"/>
      <c r="I223" s="180"/>
      <c r="J223" s="180"/>
      <c r="K223" s="179"/>
      <c r="L223" s="179"/>
      <c r="M223" s="1"/>
      <c r="N223" s="1"/>
    </row>
    <row r="224" spans="1:16">
      <c r="A224" s="1"/>
      <c r="B224" s="1"/>
      <c r="C224" s="1"/>
      <c r="D224" s="1"/>
      <c r="E224" s="1"/>
      <c r="F224" s="1"/>
      <c r="G224" s="1"/>
      <c r="H224" s="180"/>
      <c r="I224" s="180"/>
      <c r="J224" s="180"/>
      <c r="K224" s="179"/>
      <c r="L224" s="179"/>
      <c r="M224" s="1"/>
      <c r="N224" s="1"/>
    </row>
    <row r="225" spans="1:16">
      <c r="A225" s="1"/>
      <c r="B225" s="1"/>
      <c r="C225" s="1"/>
      <c r="D225" s="1"/>
      <c r="E225" s="1"/>
      <c r="F225" s="1"/>
      <c r="G225" s="1"/>
      <c r="H225" s="180"/>
      <c r="I225" s="180"/>
      <c r="J225" s="180"/>
      <c r="K225" s="179"/>
      <c r="L225" s="179"/>
      <c r="M225" s="1"/>
      <c r="N225" s="1"/>
    </row>
    <row r="226" spans="1:16">
      <c r="A226" s="1"/>
      <c r="B226" s="1"/>
      <c r="C226" s="1"/>
      <c r="D226" s="1"/>
      <c r="E226" s="1"/>
      <c r="F226" s="1"/>
      <c r="G226" s="1"/>
      <c r="H226" s="180"/>
      <c r="I226" s="180"/>
      <c r="J226" s="180"/>
      <c r="K226" s="179"/>
      <c r="L226" s="179"/>
      <c r="M226" s="1"/>
      <c r="N226" s="1"/>
    </row>
    <row r="227" spans="1:16">
      <c r="A227" s="1"/>
      <c r="B227" s="1"/>
      <c r="C227" s="1"/>
      <c r="D227" s="1"/>
      <c r="E227" s="1"/>
      <c r="F227" s="1"/>
      <c r="G227" s="1"/>
      <c r="H227" s="180"/>
      <c r="I227" s="180"/>
      <c r="J227" s="180"/>
      <c r="K227" s="179"/>
      <c r="L227" s="179"/>
      <c r="M227" s="1"/>
      <c r="N227" s="1"/>
    </row>
    <row r="228" spans="1:16">
      <c r="A228" s="1"/>
      <c r="B228" s="1"/>
      <c r="C228" s="1"/>
      <c r="D228" s="1"/>
      <c r="E228" s="1"/>
      <c r="F228" s="1"/>
      <c r="G228" s="1"/>
      <c r="H228" s="180"/>
      <c r="I228" s="180"/>
      <c r="J228" s="180"/>
      <c r="K228" s="179"/>
      <c r="L228" s="179"/>
      <c r="M228" s="1"/>
      <c r="N228" s="1"/>
    </row>
    <row r="229" spans="1:16">
      <c r="A229" s="1"/>
      <c r="B229" s="1"/>
      <c r="C229" s="1"/>
      <c r="D229" s="1"/>
      <c r="E229" s="1"/>
      <c r="F229" s="1"/>
      <c r="G229" s="1"/>
      <c r="H229" s="180"/>
      <c r="I229" s="180"/>
      <c r="J229" s="180"/>
      <c r="K229" s="179"/>
      <c r="L229" s="179"/>
      <c r="M229" s="1"/>
      <c r="N229" s="1"/>
    </row>
    <row r="230" spans="1:16">
      <c r="A230" s="1"/>
      <c r="B230" s="1"/>
      <c r="C230" s="1"/>
      <c r="D230" s="1"/>
      <c r="E230" s="1"/>
      <c r="F230" s="1"/>
      <c r="G230" s="1"/>
      <c r="H230" s="180"/>
      <c r="I230" s="180"/>
      <c r="J230" s="180"/>
      <c r="K230" s="179"/>
      <c r="L230" s="179"/>
      <c r="M230" s="1"/>
      <c r="N230" s="1"/>
    </row>
    <row r="231" spans="1:16">
      <c r="A231" s="1"/>
      <c r="B231" s="1"/>
      <c r="C231" s="1"/>
      <c r="D231" s="1"/>
      <c r="E231" s="1"/>
      <c r="F231" s="1"/>
      <c r="G231" s="1"/>
      <c r="H231" s="180"/>
      <c r="I231" s="180"/>
      <c r="J231" s="180"/>
      <c r="K231" s="179"/>
      <c r="L231" s="179"/>
      <c r="M231" s="1"/>
      <c r="N231" s="1"/>
    </row>
    <row r="232" spans="1:16">
      <c r="A232" s="1"/>
      <c r="B232" s="1"/>
      <c r="C232" s="1"/>
      <c r="D232" s="1"/>
      <c r="E232" s="1"/>
      <c r="F232" s="1"/>
      <c r="G232" s="1"/>
      <c r="H232" s="180"/>
      <c r="I232" s="180"/>
      <c r="J232" s="180"/>
      <c r="K232" s="179"/>
      <c r="L232" s="179"/>
      <c r="M232" s="1"/>
      <c r="N232" s="1"/>
    </row>
    <row r="233" spans="1:16">
      <c r="A233" s="1"/>
      <c r="B233" s="1"/>
      <c r="C233" s="1"/>
      <c r="D233" s="1"/>
      <c r="E233" s="1"/>
      <c r="F233" s="1"/>
      <c r="G233" s="1"/>
      <c r="H233" s="180"/>
      <c r="I233" s="180"/>
      <c r="J233" s="180"/>
      <c r="K233" s="179"/>
      <c r="L233" s="179"/>
      <c r="M233" s="1"/>
      <c r="N233" s="1"/>
    </row>
    <row r="234" spans="1:16">
      <c r="A234" s="1"/>
      <c r="B234" s="1"/>
      <c r="C234" s="1" t="s">
        <v>573</v>
      </c>
      <c r="D234" s="1"/>
      <c r="E234" s="1"/>
      <c r="F234" s="1"/>
      <c r="G234" s="1"/>
      <c r="H234" s="1"/>
      <c r="I234" s="1"/>
      <c r="J234" s="1"/>
      <c r="K234" s="1"/>
      <c r="L234" s="179"/>
      <c r="M234" s="1"/>
      <c r="N234" s="1"/>
    </row>
    <row r="235" spans="1:16">
      <c r="A235" s="24" t="s">
        <v>547</v>
      </c>
      <c r="B235" s="1"/>
      <c r="C235" s="1" t="s">
        <v>28</v>
      </c>
      <c r="D235" s="1" t="s">
        <v>548</v>
      </c>
      <c r="E235" s="1"/>
      <c r="F235" s="1"/>
      <c r="G235" s="1"/>
      <c r="H235" s="1"/>
      <c r="I235" s="1"/>
      <c r="J235" s="1"/>
      <c r="K235" s="1"/>
      <c r="L235" s="179"/>
      <c r="M235" s="1"/>
      <c r="N235" s="1"/>
    </row>
    <row r="236" spans="1:16" ht="15.75" thickBot="1">
      <c r="A236" s="1"/>
      <c r="B236" s="1"/>
      <c r="C236" s="1"/>
      <c r="D236" s="1"/>
      <c r="E236" s="1"/>
      <c r="F236" s="1"/>
      <c r="G236" s="1"/>
      <c r="H236" s="180"/>
      <c r="I236" s="180"/>
      <c r="J236" s="180"/>
      <c r="K236" s="179"/>
      <c r="L236" s="179"/>
      <c r="M236" s="1"/>
      <c r="N236" s="1"/>
    </row>
    <row r="237" spans="1:16" ht="15.75" thickBot="1">
      <c r="A237" s="252"/>
      <c r="B237" s="114"/>
      <c r="C237" s="113"/>
      <c r="D237" s="173"/>
      <c r="E237" s="95" t="s">
        <v>93</v>
      </c>
      <c r="F237" s="96" t="s">
        <v>481</v>
      </c>
      <c r="G237" s="264" t="s">
        <v>482</v>
      </c>
      <c r="H237" s="98" t="s">
        <v>96</v>
      </c>
      <c r="I237" s="96" t="s">
        <v>97</v>
      </c>
      <c r="J237" s="96" t="s">
        <v>98</v>
      </c>
      <c r="K237" s="99" t="s">
        <v>26</v>
      </c>
      <c r="L237" s="246"/>
      <c r="M237" s="1"/>
      <c r="N237" s="1" t="s">
        <v>516</v>
      </c>
      <c r="O237" t="s">
        <v>481</v>
      </c>
      <c r="P237" t="s">
        <v>482</v>
      </c>
    </row>
    <row r="238" spans="1:16">
      <c r="A238" s="130" t="s">
        <v>209</v>
      </c>
      <c r="B238" s="1"/>
      <c r="C238" s="1"/>
      <c r="D238" s="255" t="s">
        <v>214</v>
      </c>
      <c r="E238" s="117">
        <f t="shared" ref="E238:E243" si="20">H238/K238*100</f>
        <v>25.592417061611371</v>
      </c>
      <c r="F238" s="49">
        <f t="shared" ref="F238:F243" si="21">I238/K238*100</f>
        <v>50.710900473933648</v>
      </c>
      <c r="G238" s="50">
        <f t="shared" ref="G238:G243" si="22">J238/K238*100</f>
        <v>23.696682464454977</v>
      </c>
      <c r="H238" s="3">
        <v>54</v>
      </c>
      <c r="I238" s="4">
        <v>107</v>
      </c>
      <c r="J238" s="4">
        <v>50</v>
      </c>
      <c r="K238" s="140">
        <f>SUM(H238+I238+J238)</f>
        <v>211</v>
      </c>
      <c r="L238" s="109"/>
      <c r="M238" s="1" t="s">
        <v>215</v>
      </c>
      <c r="N238" s="1">
        <v>29.302325581395351</v>
      </c>
      <c r="O238">
        <v>49.302325581395351</v>
      </c>
      <c r="P238">
        <v>21.395348837209301</v>
      </c>
    </row>
    <row r="239" spans="1:16">
      <c r="A239" s="130" t="s">
        <v>210</v>
      </c>
      <c r="B239" s="1"/>
      <c r="C239" s="1"/>
      <c r="D239" s="256" t="s">
        <v>215</v>
      </c>
      <c r="E239" s="79">
        <f t="shared" si="20"/>
        <v>29.302325581395351</v>
      </c>
      <c r="F239" s="71">
        <f t="shared" si="21"/>
        <v>49.302325581395351</v>
      </c>
      <c r="G239" s="77">
        <f t="shared" si="22"/>
        <v>21.395348837209301</v>
      </c>
      <c r="H239" s="89">
        <v>63</v>
      </c>
      <c r="I239" s="72">
        <v>106</v>
      </c>
      <c r="J239" s="72">
        <v>46</v>
      </c>
      <c r="K239" s="74">
        <f>SUM(H239:J239)</f>
        <v>215</v>
      </c>
      <c r="L239" s="44"/>
      <c r="M239" s="1" t="s">
        <v>214</v>
      </c>
      <c r="N239" s="1">
        <v>25.592417061611371</v>
      </c>
      <c r="O239">
        <v>50.710900473933648</v>
      </c>
      <c r="P239">
        <v>23.696682464454977</v>
      </c>
    </row>
    <row r="240" spans="1:16">
      <c r="A240" s="130" t="s">
        <v>213</v>
      </c>
      <c r="B240" s="1"/>
      <c r="C240" s="1"/>
      <c r="D240" s="256" t="s">
        <v>345</v>
      </c>
      <c r="E240" s="79">
        <f t="shared" si="20"/>
        <v>13.551401869158877</v>
      </c>
      <c r="F240" s="71">
        <f t="shared" si="21"/>
        <v>35.514018691588781</v>
      </c>
      <c r="G240" s="77">
        <f t="shared" si="22"/>
        <v>50.934579439252339</v>
      </c>
      <c r="H240" s="89">
        <v>29</v>
      </c>
      <c r="I240" s="72">
        <v>76</v>
      </c>
      <c r="J240" s="72">
        <v>109</v>
      </c>
      <c r="K240" s="74">
        <f>SUM(H240:J240)</f>
        <v>214</v>
      </c>
      <c r="L240" s="44"/>
      <c r="M240" t="s">
        <v>217</v>
      </c>
      <c r="N240">
        <v>17.307692307692307</v>
      </c>
      <c r="O240">
        <v>46.634615384615387</v>
      </c>
      <c r="P240">
        <v>36.057692307692307</v>
      </c>
    </row>
    <row r="241" spans="1:16">
      <c r="A241" s="130" t="s">
        <v>211</v>
      </c>
      <c r="B241" s="1"/>
      <c r="C241" s="1"/>
      <c r="D241" s="256" t="s">
        <v>216</v>
      </c>
      <c r="E241" s="79">
        <f t="shared" si="20"/>
        <v>11.926605504587156</v>
      </c>
      <c r="F241" s="71">
        <f t="shared" si="21"/>
        <v>33.944954128440372</v>
      </c>
      <c r="G241" s="77">
        <f t="shared" si="22"/>
        <v>54.128440366972477</v>
      </c>
      <c r="H241" s="89">
        <v>26</v>
      </c>
      <c r="I241" s="72">
        <v>74</v>
      </c>
      <c r="J241" s="72">
        <v>118</v>
      </c>
      <c r="K241" s="74">
        <f>SUM(H241:J241)</f>
        <v>218</v>
      </c>
      <c r="L241" s="44"/>
      <c r="M241" s="1" t="s">
        <v>345</v>
      </c>
      <c r="N241" s="1">
        <v>13.551401869158877</v>
      </c>
      <c r="O241">
        <v>35.514018691588781</v>
      </c>
      <c r="P241">
        <v>50.934579439252339</v>
      </c>
    </row>
    <row r="242" spans="1:16">
      <c r="A242" s="130" t="s">
        <v>212</v>
      </c>
      <c r="D242" s="256" t="s">
        <v>217</v>
      </c>
      <c r="E242" s="79">
        <f t="shared" si="20"/>
        <v>17.307692307692307</v>
      </c>
      <c r="F242" s="71">
        <f t="shared" si="21"/>
        <v>46.634615384615387</v>
      </c>
      <c r="G242" s="77">
        <f t="shared" si="22"/>
        <v>36.057692307692307</v>
      </c>
      <c r="H242" s="89">
        <v>36</v>
      </c>
      <c r="I242" s="72">
        <v>97</v>
      </c>
      <c r="J242" s="72">
        <v>75</v>
      </c>
      <c r="K242" s="74">
        <f>SUM(H242:J242)</f>
        <v>208</v>
      </c>
      <c r="L242" s="44"/>
      <c r="M242" s="1" t="s">
        <v>216</v>
      </c>
      <c r="N242" s="1">
        <v>11.926605504587156</v>
      </c>
      <c r="O242">
        <v>33.944954128440372</v>
      </c>
      <c r="P242">
        <v>54.128440366972477</v>
      </c>
    </row>
    <row r="243" spans="1:16" ht="15.75" thickBot="1">
      <c r="A243" s="130"/>
      <c r="C243" s="130" t="s">
        <v>153</v>
      </c>
      <c r="D243" s="257" t="s">
        <v>218</v>
      </c>
      <c r="E243" s="80">
        <f t="shared" si="20"/>
        <v>0</v>
      </c>
      <c r="F243" s="75">
        <f t="shared" si="21"/>
        <v>0</v>
      </c>
      <c r="G243" s="78">
        <f t="shared" si="22"/>
        <v>100</v>
      </c>
      <c r="H243" s="6">
        <v>0</v>
      </c>
      <c r="I243" s="7">
        <v>0</v>
      </c>
      <c r="J243" s="7">
        <v>14</v>
      </c>
      <c r="K243" s="8">
        <f>SUM(H243:J243)</f>
        <v>14</v>
      </c>
      <c r="L243" s="44"/>
    </row>
    <row r="244" spans="1:16">
      <c r="E244" s="144" t="s">
        <v>66</v>
      </c>
      <c r="G244" s="1"/>
      <c r="H244" s="143">
        <f>SUM(H238:H243)</f>
        <v>208</v>
      </c>
      <c r="I244" s="143">
        <f>SUM(I238:I243)</f>
        <v>460</v>
      </c>
      <c r="J244" s="143">
        <f>SUM(J238:J243)</f>
        <v>412</v>
      </c>
      <c r="K244" s="146" t="s">
        <v>28</v>
      </c>
      <c r="L244" s="146"/>
    </row>
    <row r="245" spans="1:16" ht="13.5" customHeight="1">
      <c r="A245" s="1" t="s">
        <v>478</v>
      </c>
      <c r="B245" s="1"/>
      <c r="C245" s="1"/>
      <c r="D245" s="258">
        <f>258*6</f>
        <v>1548</v>
      </c>
      <c r="E245" s="144" t="s">
        <v>529</v>
      </c>
      <c r="G245" s="1"/>
      <c r="H245" s="191">
        <f>H244/D246*100</f>
        <v>19.25925925925926</v>
      </c>
      <c r="I245" s="191">
        <f>I244/D246*100</f>
        <v>42.592592592592595</v>
      </c>
      <c r="J245" s="191">
        <f>J244/D246*100</f>
        <v>38.148148148148145</v>
      </c>
      <c r="K245" s="213">
        <f>SUM(H245:J245)</f>
        <v>100</v>
      </c>
      <c r="L245" s="146"/>
    </row>
    <row r="246" spans="1:16">
      <c r="A246" s="1" t="s">
        <v>512</v>
      </c>
      <c r="B246" s="1"/>
      <c r="C246" s="1"/>
      <c r="D246" s="241">
        <f>SUM(K238:K243)</f>
        <v>1080</v>
      </c>
      <c r="G246" s="1"/>
      <c r="H246" s="1"/>
      <c r="I246" s="1"/>
      <c r="J246" s="114"/>
      <c r="K246" s="146"/>
      <c r="L246" s="146"/>
    </row>
    <row r="247" spans="1:16">
      <c r="A247" s="1" t="s">
        <v>513</v>
      </c>
      <c r="B247" s="1"/>
      <c r="C247" s="1"/>
      <c r="D247" s="182">
        <f>D246/D245*100</f>
        <v>69.767441860465112</v>
      </c>
      <c r="G247" s="1"/>
      <c r="H247" s="1"/>
      <c r="I247" s="1"/>
      <c r="J247" s="114"/>
      <c r="K247" s="146"/>
      <c r="L247" s="146"/>
    </row>
    <row r="248" spans="1:16">
      <c r="G248" s="1"/>
      <c r="H248" s="1"/>
      <c r="I248" s="1"/>
      <c r="J248" s="114"/>
      <c r="K248" s="146"/>
      <c r="L248" s="146"/>
    </row>
    <row r="249" spans="1:16">
      <c r="A249" s="1" t="s">
        <v>344</v>
      </c>
      <c r="B249" s="145"/>
      <c r="C249" s="145"/>
      <c r="D249" s="145">
        <v>5</v>
      </c>
      <c r="E249" s="1" t="s">
        <v>549</v>
      </c>
      <c r="F249" s="1"/>
      <c r="G249" s="1"/>
      <c r="H249" s="1"/>
      <c r="I249" s="1"/>
      <c r="J249" s="1"/>
      <c r="K249" s="146"/>
      <c r="L249" s="146"/>
    </row>
    <row r="250" spans="1:16">
      <c r="A250" s="138" t="s">
        <v>366</v>
      </c>
      <c r="D250">
        <v>8</v>
      </c>
      <c r="E250" s="1"/>
      <c r="F250" s="1"/>
      <c r="G250" s="1"/>
      <c r="H250" s="180"/>
      <c r="I250" s="180"/>
      <c r="J250" s="180"/>
      <c r="K250" s="179" t="s">
        <v>28</v>
      </c>
      <c r="L250" s="179"/>
    </row>
    <row r="251" spans="1:16">
      <c r="A251" s="138"/>
      <c r="D251" t="s">
        <v>28</v>
      </c>
      <c r="E251" s="1"/>
      <c r="F251" s="1"/>
      <c r="G251" s="1"/>
      <c r="H251" s="1"/>
      <c r="I251" s="1"/>
      <c r="J251" s="1"/>
      <c r="K251" s="114"/>
      <c r="L251" s="114"/>
    </row>
    <row r="252" spans="1:16">
      <c r="B252" s="24"/>
      <c r="E252" s="1"/>
      <c r="F252" s="1"/>
      <c r="G252" s="1"/>
      <c r="H252" s="1"/>
      <c r="I252" s="1"/>
      <c r="J252" s="1"/>
      <c r="K252" s="1"/>
      <c r="L252" s="1"/>
    </row>
    <row r="253" spans="1:16">
      <c r="B253" s="24"/>
      <c r="E253" s="1"/>
      <c r="F253" s="1"/>
      <c r="G253" s="1"/>
      <c r="H253" s="1"/>
      <c r="I253" s="1"/>
      <c r="J253" s="1"/>
      <c r="K253" s="1"/>
      <c r="L253" s="1"/>
    </row>
    <row r="254" spans="1:16">
      <c r="B254" s="24"/>
      <c r="E254" s="1"/>
      <c r="F254" s="1"/>
      <c r="G254" s="1"/>
      <c r="H254" s="1"/>
      <c r="I254" s="1"/>
      <c r="J254" s="1"/>
      <c r="K254" s="1"/>
      <c r="L254" s="1"/>
    </row>
    <row r="255" spans="1:16">
      <c r="B255" s="24"/>
      <c r="E255" s="1"/>
      <c r="F255" s="1"/>
      <c r="G255" s="1"/>
      <c r="H255" s="1"/>
      <c r="I255" s="1"/>
      <c r="J255" s="1"/>
      <c r="K255" s="1"/>
      <c r="L255" s="1"/>
    </row>
    <row r="256" spans="1:16">
      <c r="B256" s="24"/>
      <c r="E256" s="1"/>
      <c r="F256" s="1"/>
      <c r="G256" s="1"/>
      <c r="H256" s="1"/>
      <c r="I256" s="1"/>
      <c r="J256" s="1"/>
      <c r="K256" s="1"/>
      <c r="L256" s="1"/>
    </row>
    <row r="257" spans="1:12">
      <c r="B257" s="24"/>
      <c r="E257" s="1"/>
      <c r="F257" s="1"/>
      <c r="G257" s="1"/>
      <c r="H257" s="1"/>
      <c r="I257" s="1"/>
      <c r="J257" s="1"/>
      <c r="K257" s="1"/>
      <c r="L257" s="1"/>
    </row>
    <row r="258" spans="1:12">
      <c r="B258" s="24"/>
      <c r="E258" s="1"/>
      <c r="F258" s="1"/>
      <c r="G258" s="1"/>
      <c r="H258" s="1"/>
      <c r="I258" s="1"/>
      <c r="J258" s="1"/>
      <c r="K258" s="1"/>
      <c r="L258" s="1"/>
    </row>
    <row r="259" spans="1:12">
      <c r="B259" s="24"/>
      <c r="E259" s="1"/>
      <c r="F259" s="1"/>
      <c r="G259" s="1"/>
      <c r="H259" s="1"/>
      <c r="I259" s="1"/>
      <c r="J259" s="1"/>
      <c r="K259" s="1"/>
      <c r="L259" s="1"/>
    </row>
    <row r="260" spans="1:12">
      <c r="B260" s="24"/>
      <c r="E260" s="1"/>
      <c r="F260" s="1"/>
      <c r="G260" s="1"/>
      <c r="H260" s="1"/>
      <c r="I260" s="1"/>
      <c r="J260" s="1"/>
      <c r="K260" s="1"/>
      <c r="L260" s="1"/>
    </row>
    <row r="261" spans="1:12">
      <c r="B261" s="24"/>
      <c r="E261" s="1"/>
      <c r="F261" s="1"/>
      <c r="G261" s="1"/>
      <c r="H261" s="1"/>
      <c r="I261" s="1"/>
      <c r="J261" s="1"/>
      <c r="K261" s="1"/>
      <c r="L261" s="1"/>
    </row>
    <row r="262" spans="1:12">
      <c r="B262" s="24"/>
      <c r="E262" s="1"/>
      <c r="F262" s="1"/>
      <c r="G262" s="1"/>
      <c r="H262" s="1"/>
      <c r="I262" s="1"/>
      <c r="J262" s="1"/>
      <c r="K262" s="1"/>
      <c r="L262" s="1"/>
    </row>
    <row r="263" spans="1:12">
      <c r="B263" s="24"/>
      <c r="E263" s="1"/>
      <c r="F263" s="1"/>
      <c r="G263" s="1"/>
      <c r="H263" s="1"/>
      <c r="I263" s="1"/>
      <c r="J263" s="1"/>
      <c r="K263" s="1"/>
      <c r="L263" s="1"/>
    </row>
    <row r="264" spans="1:12">
      <c r="B264" s="24"/>
      <c r="E264" s="1"/>
      <c r="F264" s="1"/>
      <c r="G264" s="1"/>
      <c r="H264" s="1"/>
      <c r="I264" s="1"/>
      <c r="J264" s="1"/>
      <c r="K264" s="1"/>
      <c r="L264" s="1"/>
    </row>
    <row r="265" spans="1:12">
      <c r="A265" s="24" t="s">
        <v>550</v>
      </c>
      <c r="B265" s="1"/>
      <c r="C265" s="1" t="s">
        <v>566</v>
      </c>
      <c r="D265" s="1"/>
      <c r="E265" s="1"/>
      <c r="F265" s="1" t="s">
        <v>552</v>
      </c>
      <c r="G265" s="1"/>
      <c r="H265" s="1"/>
      <c r="I265" s="1"/>
      <c r="J265" s="1"/>
      <c r="K265" s="1"/>
      <c r="L265" s="1"/>
    </row>
    <row r="266" spans="1:12" ht="15.75" thickBot="1">
      <c r="B266" s="24"/>
      <c r="E266" s="1"/>
      <c r="F266" s="1"/>
      <c r="G266" s="1"/>
      <c r="H266" s="1"/>
      <c r="I266" s="1"/>
      <c r="J266" s="1"/>
      <c r="K266" s="1"/>
      <c r="L266" s="1"/>
    </row>
    <row r="267" spans="1:12" ht="15.75" thickBot="1">
      <c r="A267" s="114"/>
      <c r="B267" s="259"/>
      <c r="C267" s="213"/>
      <c r="D267" s="1"/>
      <c r="E267" s="95" t="s">
        <v>93</v>
      </c>
      <c r="F267" s="96" t="s">
        <v>94</v>
      </c>
      <c r="G267" s="264" t="s">
        <v>95</v>
      </c>
      <c r="H267" s="98" t="s">
        <v>96</v>
      </c>
      <c r="I267" s="96" t="s">
        <v>97</v>
      </c>
      <c r="J267" s="96" t="s">
        <v>98</v>
      </c>
      <c r="K267" s="99" t="s">
        <v>26</v>
      </c>
      <c r="L267" s="246"/>
    </row>
    <row r="268" spans="1:12">
      <c r="A268" s="138" t="s">
        <v>227</v>
      </c>
      <c r="D268" s="22" t="s">
        <v>219</v>
      </c>
      <c r="E268" s="48">
        <f t="shared" ref="E268:E275" si="23">H268/K268*100</f>
        <v>19.087136929460581</v>
      </c>
      <c r="F268" s="49">
        <f t="shared" ref="F268:F275" si="24">I268/K268*100</f>
        <v>38.589211618257266</v>
      </c>
      <c r="G268" s="50">
        <f t="shared" ref="G268:G274" si="25">J268/K268*100</f>
        <v>42.323651452282157</v>
      </c>
      <c r="H268" s="100">
        <v>46</v>
      </c>
      <c r="I268" s="4">
        <v>93</v>
      </c>
      <c r="J268" s="4">
        <v>102</v>
      </c>
      <c r="K268" s="5">
        <f>SUM(H268+I268+J268)</f>
        <v>241</v>
      </c>
      <c r="L268" s="44"/>
    </row>
    <row r="269" spans="1:12">
      <c r="A269" s="138" t="s">
        <v>228</v>
      </c>
      <c r="D269" s="128" t="s">
        <v>220</v>
      </c>
      <c r="E269" s="73">
        <f t="shared" si="23"/>
        <v>72.803347280334734</v>
      </c>
      <c r="F269" s="71">
        <f t="shared" si="24"/>
        <v>19.665271966527197</v>
      </c>
      <c r="G269" s="77">
        <f t="shared" si="25"/>
        <v>7.5313807531380759</v>
      </c>
      <c r="H269" s="76">
        <v>174</v>
      </c>
      <c r="I269" s="72">
        <v>47</v>
      </c>
      <c r="J269" s="72">
        <v>18</v>
      </c>
      <c r="K269" s="74">
        <f t="shared" ref="K269:K274" si="26">SUM(H269:J269)</f>
        <v>239</v>
      </c>
      <c r="L269" s="44"/>
    </row>
    <row r="270" spans="1:12">
      <c r="A270" s="138" t="s">
        <v>229</v>
      </c>
      <c r="D270" s="128" t="s">
        <v>221</v>
      </c>
      <c r="E270" s="73">
        <f t="shared" si="23"/>
        <v>24.481327800829874</v>
      </c>
      <c r="F270" s="71">
        <f t="shared" si="24"/>
        <v>26.556016597510375</v>
      </c>
      <c r="G270" s="77">
        <f t="shared" si="25"/>
        <v>48.962655601659748</v>
      </c>
      <c r="H270" s="76">
        <v>59</v>
      </c>
      <c r="I270" s="72">
        <v>64</v>
      </c>
      <c r="J270" s="72">
        <v>118</v>
      </c>
      <c r="K270" s="74">
        <f t="shared" si="26"/>
        <v>241</v>
      </c>
      <c r="L270" s="44"/>
    </row>
    <row r="271" spans="1:12">
      <c r="A271" s="138" t="s">
        <v>230</v>
      </c>
      <c r="D271" s="128" t="s">
        <v>222</v>
      </c>
      <c r="E271" s="73">
        <f t="shared" si="23"/>
        <v>13.095238095238097</v>
      </c>
      <c r="F271" s="71">
        <f t="shared" si="24"/>
        <v>16.269841269841269</v>
      </c>
      <c r="G271" s="77">
        <f t="shared" si="25"/>
        <v>70.634920634920633</v>
      </c>
      <c r="H271" s="76">
        <v>33</v>
      </c>
      <c r="I271" s="72">
        <v>41</v>
      </c>
      <c r="J271" s="72">
        <v>178</v>
      </c>
      <c r="K271" s="74">
        <f t="shared" si="26"/>
        <v>252</v>
      </c>
      <c r="L271" s="44"/>
    </row>
    <row r="272" spans="1:12">
      <c r="A272" s="138" t="s">
        <v>231</v>
      </c>
      <c r="D272" s="128" t="s">
        <v>223</v>
      </c>
      <c r="E272" s="73">
        <f t="shared" si="23"/>
        <v>10.59322033898305</v>
      </c>
      <c r="F272" s="71">
        <f t="shared" si="24"/>
        <v>15.677966101694915</v>
      </c>
      <c r="G272" s="77">
        <f t="shared" si="25"/>
        <v>73.728813559322035</v>
      </c>
      <c r="H272" s="76">
        <v>25</v>
      </c>
      <c r="I272" s="72">
        <v>37</v>
      </c>
      <c r="J272" s="72">
        <v>174</v>
      </c>
      <c r="K272" s="74">
        <f t="shared" si="26"/>
        <v>236</v>
      </c>
      <c r="L272" s="44"/>
    </row>
    <row r="273" spans="1:16">
      <c r="A273" s="138" t="s">
        <v>232</v>
      </c>
      <c r="D273" s="128" t="s">
        <v>224</v>
      </c>
      <c r="E273" s="73">
        <f t="shared" si="23"/>
        <v>23.111111111111111</v>
      </c>
      <c r="F273" s="71">
        <f t="shared" si="24"/>
        <v>30.222222222222221</v>
      </c>
      <c r="G273" s="77">
        <f t="shared" si="25"/>
        <v>46.666666666666664</v>
      </c>
      <c r="H273" s="76">
        <v>52</v>
      </c>
      <c r="I273" s="72">
        <v>68</v>
      </c>
      <c r="J273" s="72">
        <v>105</v>
      </c>
      <c r="K273" s="74">
        <f t="shared" si="26"/>
        <v>225</v>
      </c>
      <c r="L273" s="44"/>
    </row>
    <row r="274" spans="1:16">
      <c r="A274" s="138" t="s">
        <v>233</v>
      </c>
      <c r="D274" s="128" t="s">
        <v>225</v>
      </c>
      <c r="E274" s="73">
        <f t="shared" si="23"/>
        <v>34.893617021276597</v>
      </c>
      <c r="F274" s="71">
        <f t="shared" si="24"/>
        <v>37.446808510638299</v>
      </c>
      <c r="G274" s="77">
        <f t="shared" si="25"/>
        <v>27.659574468085108</v>
      </c>
      <c r="H274" s="76">
        <v>82</v>
      </c>
      <c r="I274" s="72">
        <v>88</v>
      </c>
      <c r="J274" s="72">
        <v>65</v>
      </c>
      <c r="K274" s="74">
        <f t="shared" si="26"/>
        <v>235</v>
      </c>
      <c r="L274" s="44"/>
      <c r="N274" t="s">
        <v>28</v>
      </c>
    </row>
    <row r="275" spans="1:16" ht="15.75" thickBot="1">
      <c r="A275" s="138"/>
      <c r="C275" s="111" t="s">
        <v>234</v>
      </c>
      <c r="D275" s="139" t="s">
        <v>226</v>
      </c>
      <c r="E275" s="6">
        <f t="shared" si="23"/>
        <v>0</v>
      </c>
      <c r="F275" s="7">
        <f t="shared" si="24"/>
        <v>0</v>
      </c>
      <c r="G275" s="8"/>
      <c r="H275" s="21">
        <v>0</v>
      </c>
      <c r="I275" s="7">
        <v>0</v>
      </c>
      <c r="J275" s="7">
        <v>19</v>
      </c>
      <c r="K275" s="8">
        <f>H275+I275+J275</f>
        <v>19</v>
      </c>
      <c r="L275" s="44"/>
    </row>
    <row r="276" spans="1:16">
      <c r="A276" s="1"/>
      <c r="D276" s="1"/>
      <c r="E276" s="144" t="s">
        <v>66</v>
      </c>
      <c r="F276" s="1"/>
      <c r="G276" s="1"/>
      <c r="H276" s="3">
        <f>SUM(H268:H275)</f>
        <v>471</v>
      </c>
      <c r="I276" s="4">
        <f>SUM(I268:I275)</f>
        <v>438</v>
      </c>
      <c r="J276" s="4">
        <f>SUM(J268:J275)</f>
        <v>779</v>
      </c>
      <c r="K276" s="260"/>
      <c r="L276" s="113"/>
    </row>
    <row r="277" spans="1:16" ht="15.75" thickBot="1">
      <c r="A277" s="1" t="s">
        <v>478</v>
      </c>
      <c r="D277" s="1">
        <f>258*8</f>
        <v>2064</v>
      </c>
      <c r="E277" s="144" t="s">
        <v>529</v>
      </c>
      <c r="F277" s="1"/>
      <c r="G277" s="1"/>
      <c r="H277" s="110">
        <f>H276/D278*100</f>
        <v>27.902843601895732</v>
      </c>
      <c r="I277" s="75">
        <f>I276/D278*100</f>
        <v>25.947867298578199</v>
      </c>
      <c r="J277" s="75">
        <f>J276/D278*100</f>
        <v>46.149289099526065</v>
      </c>
      <c r="K277" s="261">
        <f>SUM(H277:J277)</f>
        <v>100</v>
      </c>
      <c r="L277" s="113"/>
    </row>
    <row r="278" spans="1:16">
      <c r="A278" s="1" t="s">
        <v>512</v>
      </c>
      <c r="D278" s="1">
        <f>SUM(K268:K275)</f>
        <v>1688</v>
      </c>
      <c r="E278" s="1"/>
      <c r="F278" s="1"/>
      <c r="G278" s="1"/>
      <c r="H278" s="1"/>
      <c r="I278" s="1"/>
      <c r="J278" s="1"/>
      <c r="K278" s="113"/>
      <c r="L278" s="113"/>
    </row>
    <row r="279" spans="1:16">
      <c r="A279" s="1" t="s">
        <v>513</v>
      </c>
      <c r="D279" s="52">
        <f>D278/D277*100</f>
        <v>81.782945736434115</v>
      </c>
      <c r="E279" s="1"/>
      <c r="F279" s="1"/>
      <c r="G279" s="1"/>
      <c r="H279" s="1"/>
      <c r="I279" s="1"/>
      <c r="J279" s="1"/>
      <c r="K279" s="113"/>
      <c r="L279" s="113"/>
    </row>
    <row r="280" spans="1:16">
      <c r="A280" s="1"/>
      <c r="D280" s="52"/>
      <c r="E280" s="1"/>
      <c r="F280" s="1"/>
      <c r="G280" s="1"/>
      <c r="H280" s="1"/>
      <c r="I280" s="1"/>
      <c r="J280" s="1"/>
      <c r="K280" s="113"/>
      <c r="L280" s="113"/>
    </row>
    <row r="281" spans="1:16">
      <c r="A281" s="1" t="s">
        <v>553</v>
      </c>
      <c r="D281" s="1"/>
      <c r="E281" s="1"/>
      <c r="F281" s="1"/>
      <c r="G281" s="1"/>
      <c r="H281" s="1"/>
      <c r="I281" s="1"/>
      <c r="J281" s="1"/>
      <c r="K281" s="113"/>
      <c r="L281" s="113"/>
    </row>
    <row r="282" spans="1:16">
      <c r="A282" s="1" t="s">
        <v>235</v>
      </c>
      <c r="D282">
        <v>9</v>
      </c>
      <c r="F282" s="1" t="s">
        <v>551</v>
      </c>
      <c r="I282" s="169"/>
      <c r="J282" s="1"/>
      <c r="K282" s="113"/>
      <c r="L282" s="1"/>
      <c r="N282" t="s">
        <v>516</v>
      </c>
      <c r="O282" t="s">
        <v>481</v>
      </c>
      <c r="P282" t="s">
        <v>482</v>
      </c>
    </row>
    <row r="283" spans="1:16">
      <c r="A283" s="1" t="s">
        <v>397</v>
      </c>
      <c r="D283">
        <v>2</v>
      </c>
      <c r="F283" s="1" t="s">
        <v>387</v>
      </c>
      <c r="G283" s="1"/>
      <c r="H283" s="1"/>
      <c r="I283" s="1"/>
      <c r="J283" s="1"/>
      <c r="K283" s="143">
        <v>1</v>
      </c>
      <c r="L283" s="180"/>
      <c r="M283" t="s">
        <v>220</v>
      </c>
      <c r="N283">
        <v>72.803347280334734</v>
      </c>
      <c r="O283">
        <v>19.665271966527197</v>
      </c>
      <c r="P283">
        <v>7.5313807531380759</v>
      </c>
    </row>
    <row r="284" spans="1:16">
      <c r="A284" s="1"/>
      <c r="D284" s="169"/>
      <c r="M284" t="s">
        <v>225</v>
      </c>
      <c r="N284">
        <v>34.893617021276597</v>
      </c>
      <c r="O284">
        <v>37.446808510638299</v>
      </c>
      <c r="P284">
        <v>27.659574468085108</v>
      </c>
    </row>
    <row r="285" spans="1:16">
      <c r="A285" s="1"/>
      <c r="D285" s="169"/>
      <c r="M285" t="s">
        <v>221</v>
      </c>
      <c r="N285">
        <v>24.481327800829874</v>
      </c>
      <c r="O285">
        <v>26.556016597510375</v>
      </c>
      <c r="P285">
        <v>48.962655601659748</v>
      </c>
    </row>
    <row r="286" spans="1:16">
      <c r="A286" s="1"/>
      <c r="D286" s="169"/>
      <c r="M286" t="s">
        <v>224</v>
      </c>
      <c r="N286">
        <v>23.111111111111111</v>
      </c>
      <c r="O286">
        <v>30.222222222222221</v>
      </c>
      <c r="P286">
        <v>46.666666666666664</v>
      </c>
    </row>
    <row r="287" spans="1:16">
      <c r="A287" s="1"/>
      <c r="D287" s="169"/>
      <c r="M287" t="s">
        <v>219</v>
      </c>
      <c r="N287">
        <v>19.087136929460581</v>
      </c>
      <c r="O287">
        <v>38.589211618257266</v>
      </c>
      <c r="P287">
        <v>42.323651452282157</v>
      </c>
    </row>
    <row r="288" spans="1:16">
      <c r="A288" s="1"/>
      <c r="D288" s="169"/>
      <c r="M288" t="s">
        <v>222</v>
      </c>
      <c r="N288">
        <v>13.095238095238097</v>
      </c>
      <c r="O288">
        <v>16.269841269841269</v>
      </c>
      <c r="P288">
        <v>70.634920634920633</v>
      </c>
    </row>
    <row r="289" spans="1:16">
      <c r="A289" s="1"/>
      <c r="D289" s="169"/>
      <c r="M289" t="s">
        <v>223</v>
      </c>
      <c r="N289">
        <v>10.59322033898305</v>
      </c>
      <c r="O289">
        <v>15.677966101694915</v>
      </c>
      <c r="P289">
        <v>73.728813559322035</v>
      </c>
    </row>
    <row r="290" spans="1:16">
      <c r="A290" s="1"/>
      <c r="D290" s="169"/>
    </row>
    <row r="291" spans="1:16">
      <c r="A291" s="1"/>
      <c r="D291" s="169"/>
    </row>
    <row r="292" spans="1:16">
      <c r="A292" s="1"/>
      <c r="D292" s="169"/>
    </row>
    <row r="293" spans="1:16">
      <c r="A293" s="1"/>
      <c r="D293" s="169"/>
    </row>
    <row r="294" spans="1:16">
      <c r="A294" s="1"/>
      <c r="D294" s="169"/>
    </row>
    <row r="295" spans="1:16">
      <c r="A295" s="1"/>
      <c r="D295" s="169"/>
    </row>
    <row r="296" spans="1:16">
      <c r="A296" s="1"/>
      <c r="D296" s="169"/>
    </row>
    <row r="297" spans="1:16">
      <c r="A297" s="1"/>
      <c r="D297" s="169"/>
    </row>
    <row r="298" spans="1:16">
      <c r="A298" s="1"/>
      <c r="D298" s="169"/>
    </row>
    <row r="299" spans="1:16">
      <c r="A299" s="1"/>
      <c r="D299" s="169"/>
    </row>
    <row r="300" spans="1:16">
      <c r="A300" s="1"/>
      <c r="D300" s="169"/>
    </row>
    <row r="301" spans="1:16">
      <c r="A301" s="1"/>
      <c r="D301" s="169"/>
    </row>
    <row r="302" spans="1:16">
      <c r="A302" s="24" t="s">
        <v>554</v>
      </c>
      <c r="C302" s="1" t="s">
        <v>565</v>
      </c>
      <c r="D302" s="169"/>
      <c r="F302" s="1" t="s">
        <v>555</v>
      </c>
    </row>
    <row r="303" spans="1:16" ht="15.75" thickBot="1">
      <c r="A303" s="1"/>
      <c r="C303" s="1"/>
      <c r="M303" s="1"/>
      <c r="N303" s="1" t="s">
        <v>93</v>
      </c>
      <c r="O303" s="1" t="s">
        <v>94</v>
      </c>
      <c r="P303" s="1" t="s">
        <v>95</v>
      </c>
    </row>
    <row r="304" spans="1:16" ht="15.75" thickBot="1">
      <c r="A304" s="114"/>
      <c r="B304" s="259"/>
      <c r="C304" s="206"/>
      <c r="D304" s="174"/>
      <c r="E304" s="95" t="s">
        <v>93</v>
      </c>
      <c r="F304" s="96" t="s">
        <v>94</v>
      </c>
      <c r="G304" s="264" t="s">
        <v>95</v>
      </c>
      <c r="H304" s="98" t="s">
        <v>96</v>
      </c>
      <c r="I304" s="96" t="s">
        <v>97</v>
      </c>
      <c r="J304" s="96" t="s">
        <v>98</v>
      </c>
      <c r="K304" s="99" t="s">
        <v>26</v>
      </c>
      <c r="L304" s="246"/>
      <c r="M304" s="1" t="s">
        <v>236</v>
      </c>
      <c r="N304" s="1">
        <v>17.703349282296653</v>
      </c>
      <c r="O304" s="1">
        <v>32.535885167464116</v>
      </c>
      <c r="P304" s="1">
        <v>49.760765550239235</v>
      </c>
    </row>
    <row r="305" spans="1:16">
      <c r="A305" s="138" t="s">
        <v>255</v>
      </c>
      <c r="B305" s="1"/>
      <c r="C305" s="1"/>
      <c r="D305" s="93" t="s">
        <v>236</v>
      </c>
      <c r="E305" s="48">
        <f t="shared" ref="E305:E315" si="27">H305/K305*100</f>
        <v>17.703349282296653</v>
      </c>
      <c r="F305" s="49">
        <f t="shared" ref="F305:F316" si="28">I305/K305*100</f>
        <v>32.535885167464116</v>
      </c>
      <c r="G305" s="50">
        <f t="shared" ref="G305:G318" si="29">J305/K305*100</f>
        <v>49.760765550239235</v>
      </c>
      <c r="H305" s="100">
        <v>37</v>
      </c>
      <c r="I305" s="4">
        <v>68</v>
      </c>
      <c r="J305" s="4">
        <v>104</v>
      </c>
      <c r="K305" s="5">
        <f>H305+I305+J305</f>
        <v>209</v>
      </c>
      <c r="L305" s="44"/>
      <c r="M305" s="1" t="s">
        <v>244</v>
      </c>
      <c r="N305" s="1">
        <v>25.5</v>
      </c>
      <c r="O305" s="1">
        <v>53</v>
      </c>
      <c r="P305" s="1">
        <v>21.5</v>
      </c>
    </row>
    <row r="306" spans="1:16">
      <c r="A306" s="138" t="s">
        <v>256</v>
      </c>
      <c r="B306" s="1"/>
      <c r="C306" s="1"/>
      <c r="D306" s="94" t="s">
        <v>237</v>
      </c>
      <c r="E306" s="73">
        <f t="shared" si="27"/>
        <v>26.794258373205743</v>
      </c>
      <c r="F306" s="71">
        <f t="shared" si="28"/>
        <v>49.282296650717704</v>
      </c>
      <c r="G306" s="77">
        <f t="shared" si="29"/>
        <v>23.923444976076556</v>
      </c>
      <c r="H306" s="76">
        <v>56</v>
      </c>
      <c r="I306" s="72">
        <v>103</v>
      </c>
      <c r="J306" s="72">
        <v>50</v>
      </c>
      <c r="K306" s="74">
        <f t="shared" ref="K306:K317" si="30">H306+I306+J306</f>
        <v>209</v>
      </c>
      <c r="L306" s="44"/>
      <c r="M306" s="1" t="s">
        <v>237</v>
      </c>
      <c r="N306" s="1">
        <v>26.794258373205743</v>
      </c>
      <c r="O306" s="1">
        <v>49.282296650717704</v>
      </c>
      <c r="P306" s="1">
        <v>23.923444976076556</v>
      </c>
    </row>
    <row r="307" spans="1:16">
      <c r="A307" s="138" t="s">
        <v>249</v>
      </c>
      <c r="B307" s="1"/>
      <c r="C307" s="1"/>
      <c r="D307" s="94" t="s">
        <v>238</v>
      </c>
      <c r="E307" s="73">
        <f t="shared" si="27"/>
        <v>37.313432835820898</v>
      </c>
      <c r="F307" s="71">
        <f t="shared" si="28"/>
        <v>46.766169154228855</v>
      </c>
      <c r="G307" s="77">
        <f t="shared" si="29"/>
        <v>15.920398009950249</v>
      </c>
      <c r="H307" s="76">
        <v>75</v>
      </c>
      <c r="I307" s="72">
        <v>94</v>
      </c>
      <c r="J307" s="72">
        <v>32</v>
      </c>
      <c r="K307" s="74">
        <f t="shared" si="30"/>
        <v>201</v>
      </c>
      <c r="L307" s="44"/>
      <c r="M307" s="1" t="s">
        <v>246</v>
      </c>
      <c r="N307" s="1">
        <v>33.157894736842103</v>
      </c>
      <c r="O307" s="1">
        <v>47.89473684210526</v>
      </c>
      <c r="P307" s="1">
        <v>18.947368421052634</v>
      </c>
    </row>
    <row r="308" spans="1:16">
      <c r="A308" s="138" t="s">
        <v>257</v>
      </c>
      <c r="B308" s="1"/>
      <c r="C308" s="1"/>
      <c r="D308" s="94" t="s">
        <v>239</v>
      </c>
      <c r="E308" s="73">
        <f t="shared" si="27"/>
        <v>52.307692307692314</v>
      </c>
      <c r="F308" s="71">
        <f t="shared" si="28"/>
        <v>35.384615384615387</v>
      </c>
      <c r="G308" s="77">
        <f t="shared" si="29"/>
        <v>12.307692307692308</v>
      </c>
      <c r="H308" s="76">
        <v>102</v>
      </c>
      <c r="I308" s="72">
        <v>69</v>
      </c>
      <c r="J308" s="72">
        <v>24</v>
      </c>
      <c r="K308" s="74">
        <f t="shared" si="30"/>
        <v>195</v>
      </c>
      <c r="L308" s="44"/>
      <c r="M308" s="1" t="s">
        <v>248</v>
      </c>
      <c r="N308" s="1">
        <v>35.609756097560975</v>
      </c>
      <c r="O308" s="1">
        <v>51.707317073170735</v>
      </c>
      <c r="P308" s="1">
        <v>12.682926829268293</v>
      </c>
    </row>
    <row r="309" spans="1:16">
      <c r="A309" s="138" t="s">
        <v>258</v>
      </c>
      <c r="B309" s="1"/>
      <c r="C309" s="1"/>
      <c r="D309" s="94" t="s">
        <v>240</v>
      </c>
      <c r="E309" s="73">
        <f t="shared" si="27"/>
        <v>43.961352657004831</v>
      </c>
      <c r="F309" s="71">
        <f t="shared" si="28"/>
        <v>33.816425120772948</v>
      </c>
      <c r="G309" s="77">
        <f t="shared" si="29"/>
        <v>22.222222222222221</v>
      </c>
      <c r="H309" s="76">
        <v>91</v>
      </c>
      <c r="I309" s="72">
        <v>70</v>
      </c>
      <c r="J309" s="72">
        <v>46</v>
      </c>
      <c r="K309" s="74">
        <f t="shared" si="30"/>
        <v>207</v>
      </c>
      <c r="L309" s="44"/>
      <c r="M309" s="1" t="s">
        <v>238</v>
      </c>
      <c r="N309" s="1">
        <v>37.313432835820898</v>
      </c>
      <c r="O309" s="1">
        <v>46.766169154228855</v>
      </c>
      <c r="P309" s="1">
        <v>15.920398009950249</v>
      </c>
    </row>
    <row r="310" spans="1:16">
      <c r="A310" s="138" t="s">
        <v>250</v>
      </c>
      <c r="B310" s="1"/>
      <c r="C310" s="1"/>
      <c r="D310" s="94" t="s">
        <v>241</v>
      </c>
      <c r="E310" s="73">
        <f t="shared" si="27"/>
        <v>47.643979057591622</v>
      </c>
      <c r="F310" s="71">
        <f t="shared" si="28"/>
        <v>31.937172774869111</v>
      </c>
      <c r="G310" s="77">
        <f t="shared" si="29"/>
        <v>20.418848167539267</v>
      </c>
      <c r="H310" s="76">
        <v>91</v>
      </c>
      <c r="I310" s="72">
        <v>61</v>
      </c>
      <c r="J310" s="72">
        <v>39</v>
      </c>
      <c r="K310" s="74">
        <f t="shared" si="30"/>
        <v>191</v>
      </c>
      <c r="L310" s="44"/>
      <c r="M310" s="1" t="s">
        <v>245</v>
      </c>
      <c r="N310" s="1">
        <v>39.195979899497488</v>
      </c>
      <c r="O310" s="1">
        <v>49.748743718592962</v>
      </c>
      <c r="P310" s="1">
        <v>11.055276381909549</v>
      </c>
    </row>
    <row r="311" spans="1:16">
      <c r="A311" s="138" t="s">
        <v>251</v>
      </c>
      <c r="B311" s="1"/>
      <c r="C311" s="1"/>
      <c r="D311" s="94" t="s">
        <v>242</v>
      </c>
      <c r="E311" s="73">
        <f t="shared" si="27"/>
        <v>42.079207920792079</v>
      </c>
      <c r="F311" s="71">
        <f t="shared" si="28"/>
        <v>39.603960396039604</v>
      </c>
      <c r="G311" s="77">
        <f t="shared" si="29"/>
        <v>18.316831683168317</v>
      </c>
      <c r="H311" s="76">
        <v>85</v>
      </c>
      <c r="I311" s="72">
        <v>80</v>
      </c>
      <c r="J311" s="72">
        <v>37</v>
      </c>
      <c r="K311" s="74">
        <f t="shared" si="30"/>
        <v>202</v>
      </c>
      <c r="L311" s="44"/>
      <c r="M311" s="1" t="s">
        <v>243</v>
      </c>
      <c r="N311" s="1">
        <v>40.298507462686565</v>
      </c>
      <c r="O311" s="1">
        <v>45.771144278606968</v>
      </c>
      <c r="P311" s="1">
        <v>13.930348258706468</v>
      </c>
    </row>
    <row r="312" spans="1:16">
      <c r="A312" s="138" t="s">
        <v>259</v>
      </c>
      <c r="B312" s="1"/>
      <c r="C312" s="1"/>
      <c r="D312" s="94" t="s">
        <v>243</v>
      </c>
      <c r="E312" s="73">
        <f t="shared" si="27"/>
        <v>40.298507462686565</v>
      </c>
      <c r="F312" s="71">
        <f t="shared" si="28"/>
        <v>45.771144278606968</v>
      </c>
      <c r="G312" s="77">
        <f t="shared" si="29"/>
        <v>13.930348258706468</v>
      </c>
      <c r="H312" s="76">
        <v>81</v>
      </c>
      <c r="I312" s="72">
        <v>92</v>
      </c>
      <c r="J312" s="72">
        <v>28</v>
      </c>
      <c r="K312" s="74">
        <f t="shared" si="30"/>
        <v>201</v>
      </c>
      <c r="L312" s="44"/>
      <c r="M312" s="1" t="s">
        <v>242</v>
      </c>
      <c r="N312" s="1">
        <v>42.079207920792079</v>
      </c>
      <c r="O312" s="1">
        <v>39.603960396039604</v>
      </c>
      <c r="P312" s="1">
        <v>18.316831683168317</v>
      </c>
    </row>
    <row r="313" spans="1:16">
      <c r="A313" s="138" t="s">
        <v>260</v>
      </c>
      <c r="B313" s="1"/>
      <c r="C313" s="1"/>
      <c r="D313" s="94" t="s">
        <v>244</v>
      </c>
      <c r="E313" s="73">
        <f t="shared" si="27"/>
        <v>25.5</v>
      </c>
      <c r="F313" s="71">
        <f t="shared" si="28"/>
        <v>53</v>
      </c>
      <c r="G313" s="77">
        <f t="shared" si="29"/>
        <v>21.5</v>
      </c>
      <c r="H313" s="76">
        <v>51</v>
      </c>
      <c r="I313" s="72">
        <v>106</v>
      </c>
      <c r="J313" s="72">
        <v>43</v>
      </c>
      <c r="K313" s="74">
        <f t="shared" si="30"/>
        <v>200</v>
      </c>
      <c r="L313" s="44"/>
      <c r="M313" s="1" t="s">
        <v>247</v>
      </c>
      <c r="N313" s="1">
        <v>42.156862745098039</v>
      </c>
      <c r="O313" s="1">
        <v>49.019607843137251</v>
      </c>
      <c r="P313" s="1">
        <v>8.8235294117647065</v>
      </c>
    </row>
    <row r="314" spans="1:16">
      <c r="A314" s="138" t="s">
        <v>252</v>
      </c>
      <c r="B314" s="1"/>
      <c r="C314" s="1"/>
      <c r="D314" s="94" t="s">
        <v>245</v>
      </c>
      <c r="E314" s="73">
        <f t="shared" si="27"/>
        <v>39.195979899497488</v>
      </c>
      <c r="F314" s="71">
        <f t="shared" si="28"/>
        <v>49.748743718592962</v>
      </c>
      <c r="G314" s="77">
        <f t="shared" si="29"/>
        <v>11.055276381909549</v>
      </c>
      <c r="H314" s="76">
        <v>78</v>
      </c>
      <c r="I314" s="72">
        <v>99</v>
      </c>
      <c r="J314" s="72">
        <v>22</v>
      </c>
      <c r="K314" s="74">
        <f t="shared" si="30"/>
        <v>199</v>
      </c>
      <c r="L314" s="44"/>
      <c r="M314" s="1" t="s">
        <v>240</v>
      </c>
      <c r="N314" s="52">
        <v>43.961352657004831</v>
      </c>
      <c r="O314" s="1">
        <v>33.816425120772948</v>
      </c>
      <c r="P314" s="1">
        <v>22.222222222222221</v>
      </c>
    </row>
    <row r="315" spans="1:16">
      <c r="A315" s="138" t="s">
        <v>253</v>
      </c>
      <c r="B315" s="1"/>
      <c r="C315" s="1"/>
      <c r="D315" s="94" t="s">
        <v>246</v>
      </c>
      <c r="E315" s="73">
        <f t="shared" si="27"/>
        <v>33.157894736842103</v>
      </c>
      <c r="F315" s="71">
        <f t="shared" si="28"/>
        <v>47.89473684210526</v>
      </c>
      <c r="G315" s="77">
        <f t="shared" si="29"/>
        <v>18.947368421052634</v>
      </c>
      <c r="H315" s="76">
        <v>63</v>
      </c>
      <c r="I315" s="72">
        <v>91</v>
      </c>
      <c r="J315" s="72">
        <v>36</v>
      </c>
      <c r="K315" s="74">
        <f t="shared" si="30"/>
        <v>190</v>
      </c>
      <c r="L315" s="44"/>
      <c r="M315" s="1" t="s">
        <v>241</v>
      </c>
      <c r="N315" s="1">
        <v>47.643979057591622</v>
      </c>
      <c r="O315" s="1">
        <v>31.937172774869111</v>
      </c>
      <c r="P315" s="1">
        <v>20.418848167539267</v>
      </c>
    </row>
    <row r="316" spans="1:16">
      <c r="A316" s="138" t="s">
        <v>254</v>
      </c>
      <c r="B316" s="1"/>
      <c r="C316" s="1"/>
      <c r="D316" s="94" t="s">
        <v>247</v>
      </c>
      <c r="E316" s="73">
        <f>H316/K316*100</f>
        <v>42.156862745098039</v>
      </c>
      <c r="F316" s="71">
        <f t="shared" si="28"/>
        <v>49.019607843137251</v>
      </c>
      <c r="G316" s="77">
        <f t="shared" si="29"/>
        <v>8.8235294117647065</v>
      </c>
      <c r="H316" s="76">
        <v>86</v>
      </c>
      <c r="I316" s="72">
        <v>100</v>
      </c>
      <c r="J316" s="72">
        <v>18</v>
      </c>
      <c r="K316" s="74">
        <f t="shared" si="30"/>
        <v>204</v>
      </c>
      <c r="L316" s="44"/>
      <c r="M316" s="1" t="s">
        <v>239</v>
      </c>
      <c r="N316" s="1">
        <v>52.307692307692314</v>
      </c>
      <c r="O316" s="1">
        <v>35.384615384615387</v>
      </c>
      <c r="P316" s="1">
        <v>12.307692307692308</v>
      </c>
    </row>
    <row r="317" spans="1:16">
      <c r="A317" s="138" t="s">
        <v>382</v>
      </c>
      <c r="B317" s="1"/>
      <c r="C317" s="1"/>
      <c r="D317" s="94" t="s">
        <v>248</v>
      </c>
      <c r="E317" s="73">
        <f>H317/K317*100</f>
        <v>35.609756097560975</v>
      </c>
      <c r="F317" s="71">
        <f>I317/K317*100</f>
        <v>51.707317073170735</v>
      </c>
      <c r="G317" s="77">
        <f>J317/K317*100</f>
        <v>12.682926829268293</v>
      </c>
      <c r="H317" s="76">
        <v>73</v>
      </c>
      <c r="I317" s="72">
        <v>106</v>
      </c>
      <c r="J317" s="72">
        <v>26</v>
      </c>
      <c r="K317" s="74">
        <f t="shared" si="30"/>
        <v>205</v>
      </c>
      <c r="L317" s="44"/>
    </row>
    <row r="318" spans="1:16" ht="15.75" thickBot="1">
      <c r="A318" s="1"/>
      <c r="B318" s="1"/>
      <c r="C318" s="1" t="s">
        <v>168</v>
      </c>
      <c r="D318" s="240" t="s">
        <v>261</v>
      </c>
      <c r="E318" s="110">
        <f>H318/K318*100</f>
        <v>0</v>
      </c>
      <c r="F318" s="75" t="s">
        <v>28</v>
      </c>
      <c r="G318" s="78">
        <f t="shared" si="29"/>
        <v>100</v>
      </c>
      <c r="H318" s="21">
        <v>0</v>
      </c>
      <c r="I318" s="7" t="s">
        <v>28</v>
      </c>
      <c r="J318" s="7">
        <v>10</v>
      </c>
      <c r="K318" s="8">
        <f>SUM(H318:J318)</f>
        <v>10</v>
      </c>
      <c r="L318" s="44"/>
    </row>
    <row r="319" spans="1:16">
      <c r="A319" s="1"/>
      <c r="B319" s="1"/>
      <c r="C319" s="1"/>
      <c r="D319" s="107"/>
      <c r="E319" s="144" t="s">
        <v>66</v>
      </c>
      <c r="F319" s="108"/>
      <c r="G319" s="108"/>
      <c r="H319" s="3">
        <f>SUM(H305:H318)</f>
        <v>969</v>
      </c>
      <c r="I319" s="4">
        <f>SUM(I305:I318)</f>
        <v>1139</v>
      </c>
      <c r="J319" s="4">
        <f>SUM(J305:J318)</f>
        <v>515</v>
      </c>
      <c r="K319" s="5"/>
      <c r="L319" s="44"/>
    </row>
    <row r="320" spans="1:16" ht="15.75" thickBot="1">
      <c r="A320" s="1" t="s">
        <v>478</v>
      </c>
      <c r="D320" s="262">
        <f>258*14</f>
        <v>3612</v>
      </c>
      <c r="E320" s="144" t="s">
        <v>529</v>
      </c>
      <c r="F320" s="108"/>
      <c r="G320" s="108"/>
      <c r="H320" s="110">
        <f>H319/D321*100</f>
        <v>36.942432329393824</v>
      </c>
      <c r="I320" s="75">
        <f>I319/D321*100</f>
        <v>43.423560808234846</v>
      </c>
      <c r="J320" s="75">
        <f>J319/D321*100</f>
        <v>19.634006862371329</v>
      </c>
      <c r="K320" s="78">
        <f>SUM(H320:J320)</f>
        <v>100</v>
      </c>
      <c r="L320" s="44"/>
    </row>
    <row r="321" spans="1:12">
      <c r="A321" s="1" t="s">
        <v>512</v>
      </c>
      <c r="D321" s="262">
        <f>SUM(H319:J319)</f>
        <v>2623</v>
      </c>
      <c r="E321" s="108"/>
      <c r="F321" s="108"/>
      <c r="G321" s="108"/>
      <c r="H321" s="44"/>
      <c r="I321" s="44"/>
      <c r="J321" s="44"/>
      <c r="K321" s="44"/>
      <c r="L321" s="44"/>
    </row>
    <row r="322" spans="1:12">
      <c r="A322" s="1" t="s">
        <v>513</v>
      </c>
      <c r="D322" s="263">
        <f>D321/D320*100</f>
        <v>72.61904761904762</v>
      </c>
      <c r="E322" s="108"/>
      <c r="F322" s="108"/>
      <c r="G322" s="108"/>
      <c r="H322" s="44"/>
      <c r="I322" s="44"/>
      <c r="J322" s="44"/>
      <c r="K322" s="44"/>
      <c r="L322" s="44"/>
    </row>
    <row r="323" spans="1:12">
      <c r="A323" s="1"/>
      <c r="B323" s="1"/>
      <c r="C323" s="1"/>
      <c r="D323" s="107"/>
      <c r="E323" s="108"/>
      <c r="F323" s="108"/>
      <c r="G323" s="108"/>
      <c r="H323" s="44"/>
      <c r="I323" s="44"/>
      <c r="J323" s="44"/>
      <c r="K323" s="44"/>
      <c r="L323" s="44"/>
    </row>
    <row r="324" spans="1:12">
      <c r="A324" s="1" t="s">
        <v>560</v>
      </c>
      <c r="B324" s="1"/>
      <c r="C324" s="1"/>
      <c r="D324" s="107"/>
      <c r="E324" s="108"/>
      <c r="F324" s="108"/>
      <c r="G324" s="108"/>
      <c r="H324" s="44"/>
      <c r="I324" s="44"/>
      <c r="J324" s="44"/>
      <c r="K324" s="44"/>
      <c r="L324" s="44"/>
    </row>
    <row r="325" spans="1:12">
      <c r="A325" s="1" t="s">
        <v>556</v>
      </c>
      <c r="B325" s="1"/>
      <c r="C325" s="1"/>
      <c r="D325" s="107">
        <v>2</v>
      </c>
      <c r="E325" s="108"/>
      <c r="F325" s="108" t="s">
        <v>557</v>
      </c>
      <c r="G325" s="44"/>
      <c r="H325" s="44"/>
      <c r="I325" s="44"/>
      <c r="J325" s="44" t="s">
        <v>28</v>
      </c>
      <c r="K325" s="44">
        <v>1</v>
      </c>
      <c r="L325" s="44"/>
    </row>
    <row r="326" spans="1:12">
      <c r="A326" s="1" t="s">
        <v>559</v>
      </c>
      <c r="B326" s="1"/>
      <c r="C326" s="1"/>
      <c r="D326" s="107">
        <v>6</v>
      </c>
      <c r="E326" s="108"/>
      <c r="F326" s="108" t="s">
        <v>558</v>
      </c>
      <c r="G326" s="44"/>
      <c r="H326" s="44"/>
      <c r="I326" s="44"/>
      <c r="J326" s="44"/>
      <c r="K326" s="44">
        <v>1</v>
      </c>
      <c r="L326" s="44"/>
    </row>
    <row r="327" spans="1:12">
      <c r="A327" s="1"/>
      <c r="B327" s="1"/>
      <c r="C327" s="1"/>
      <c r="D327" s="107"/>
      <c r="E327" s="108"/>
      <c r="F327" s="108"/>
      <c r="G327" s="108"/>
      <c r="H327" s="44"/>
      <c r="I327" s="44"/>
      <c r="J327" s="44"/>
      <c r="K327" s="44"/>
      <c r="L327" s="44"/>
    </row>
    <row r="328" spans="1:12">
      <c r="A328" s="1"/>
      <c r="B328" s="1"/>
      <c r="C328" s="1"/>
      <c r="D328" s="107"/>
      <c r="E328" s="108"/>
      <c r="F328" s="108"/>
      <c r="G328" s="108"/>
      <c r="H328" s="44"/>
      <c r="I328" s="44"/>
      <c r="J328" s="44"/>
      <c r="K328" s="44"/>
      <c r="L328" s="44"/>
    </row>
    <row r="329" spans="1:12">
      <c r="A329" s="1"/>
      <c r="B329" s="1"/>
      <c r="C329" s="1"/>
      <c r="D329" s="107"/>
      <c r="E329" s="108"/>
      <c r="F329" s="108"/>
      <c r="G329" s="108"/>
      <c r="H329" s="44"/>
      <c r="I329" s="44"/>
      <c r="J329" s="44"/>
      <c r="K329" s="44"/>
      <c r="L329" s="44"/>
    </row>
    <row r="330" spans="1:12">
      <c r="A330" s="1"/>
      <c r="B330" s="1"/>
      <c r="C330" s="1"/>
      <c r="D330" s="107"/>
      <c r="E330" s="108"/>
      <c r="F330" s="108"/>
      <c r="G330" s="108"/>
      <c r="H330" s="44"/>
      <c r="I330" s="44"/>
      <c r="J330" s="44"/>
      <c r="K330" s="44"/>
      <c r="L330" s="44"/>
    </row>
    <row r="331" spans="1:12">
      <c r="A331" s="1"/>
      <c r="B331" s="1"/>
      <c r="C331" s="1"/>
      <c r="D331" s="107"/>
      <c r="E331" s="108"/>
      <c r="F331" s="108"/>
      <c r="G331" s="108"/>
      <c r="H331" s="44"/>
      <c r="I331" s="44"/>
      <c r="J331" s="44"/>
      <c r="K331" s="44"/>
      <c r="L331" s="44"/>
    </row>
    <row r="332" spans="1:12">
      <c r="A332" s="1"/>
      <c r="B332" s="1"/>
      <c r="C332" s="1"/>
      <c r="D332" s="107"/>
      <c r="E332" s="108"/>
      <c r="F332" s="108"/>
      <c r="G332" s="109"/>
      <c r="H332" s="44"/>
      <c r="I332" s="44"/>
      <c r="J332" s="44"/>
      <c r="K332" s="44"/>
      <c r="L332" s="44"/>
    </row>
    <row r="333" spans="1:12">
      <c r="A333" s="138"/>
      <c r="B333" s="1"/>
      <c r="C333" s="113"/>
      <c r="D333" s="1"/>
      <c r="E333" s="1"/>
      <c r="F333" s="114"/>
      <c r="G333" s="114"/>
      <c r="H333" s="114"/>
      <c r="I333" s="114"/>
      <c r="J333" s="114"/>
      <c r="K333" s="113"/>
      <c r="L333" s="113"/>
    </row>
    <row r="334" spans="1:12">
      <c r="A334" s="1"/>
      <c r="B334" s="1"/>
      <c r="C334" s="1"/>
      <c r="D334" s="1"/>
      <c r="E334" s="1"/>
      <c r="F334" s="114"/>
      <c r="G334" s="114"/>
      <c r="H334" s="114"/>
      <c r="I334" s="114"/>
      <c r="J334" s="114"/>
      <c r="K334" s="114"/>
      <c r="L334" s="1"/>
    </row>
    <row r="335" spans="1:12">
      <c r="A335" s="1"/>
      <c r="B335" s="1"/>
      <c r="C335" s="1"/>
      <c r="D335" s="1"/>
      <c r="E335" s="1"/>
      <c r="F335" s="114"/>
      <c r="G335" s="114"/>
      <c r="H335" s="177"/>
      <c r="I335" s="177"/>
      <c r="J335" s="177"/>
      <c r="K335" s="177"/>
      <c r="L335" s="180"/>
    </row>
    <row r="336" spans="1:12">
      <c r="A336" s="138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6" ht="15.75" thickBot="1">
      <c r="A342" s="24" t="s">
        <v>303</v>
      </c>
      <c r="B342" s="1"/>
      <c r="C342" s="1" t="s">
        <v>564</v>
      </c>
      <c r="D342" s="1"/>
      <c r="E342" s="1"/>
      <c r="F342" s="1"/>
      <c r="G342" s="1"/>
      <c r="H342" s="1"/>
      <c r="I342" s="1"/>
      <c r="J342" s="1"/>
      <c r="K342" s="1"/>
      <c r="L342" s="1"/>
      <c r="N342" t="s">
        <v>93</v>
      </c>
      <c r="O342" t="s">
        <v>94</v>
      </c>
      <c r="P342" t="s">
        <v>95</v>
      </c>
    </row>
    <row r="343" spans="1:16" ht="15.75" thickBot="1">
      <c r="A343" s="1" t="s">
        <v>135</v>
      </c>
      <c r="B343" s="1"/>
      <c r="C343" s="113" t="s">
        <v>28</v>
      </c>
      <c r="D343" s="173"/>
      <c r="E343" s="95" t="s">
        <v>93</v>
      </c>
      <c r="F343" s="96" t="s">
        <v>94</v>
      </c>
      <c r="G343" s="264" t="s">
        <v>95</v>
      </c>
      <c r="H343" s="98" t="s">
        <v>96</v>
      </c>
      <c r="I343" s="96" t="s">
        <v>97</v>
      </c>
      <c r="J343" s="96" t="s">
        <v>98</v>
      </c>
      <c r="K343" s="99" t="s">
        <v>26</v>
      </c>
      <c r="L343" s="246"/>
      <c r="M343" s="1" t="s">
        <v>263</v>
      </c>
      <c r="N343" s="1">
        <v>42.081447963800905</v>
      </c>
      <c r="O343" s="1">
        <v>46.153846153846153</v>
      </c>
      <c r="P343" s="1">
        <v>11.76470588235294</v>
      </c>
    </row>
    <row r="344" spans="1:16">
      <c r="A344" s="138" t="s">
        <v>268</v>
      </c>
      <c r="B344" s="1"/>
      <c r="C344" s="1"/>
      <c r="D344" s="22" t="s">
        <v>262</v>
      </c>
      <c r="E344" s="79">
        <f>H344/K344*100</f>
        <v>61.135371179039296</v>
      </c>
      <c r="F344" s="49">
        <f>I344/K344*100</f>
        <v>31.004366812227076</v>
      </c>
      <c r="G344" s="50">
        <f t="shared" ref="G344:G349" si="31">J344/K344*100</f>
        <v>7.860262008733625</v>
      </c>
      <c r="H344" s="100">
        <v>140</v>
      </c>
      <c r="I344" s="4">
        <v>71</v>
      </c>
      <c r="J344" s="4">
        <v>18</v>
      </c>
      <c r="K344" s="5">
        <f>SUM(H344+I344+J344)</f>
        <v>229</v>
      </c>
      <c r="L344" s="44"/>
      <c r="M344" t="s">
        <v>266</v>
      </c>
      <c r="N344">
        <v>50</v>
      </c>
      <c r="O344">
        <v>42.672413793103445</v>
      </c>
      <c r="P344">
        <v>7.3275862068965507</v>
      </c>
    </row>
    <row r="345" spans="1:16">
      <c r="A345" s="138" t="s">
        <v>269</v>
      </c>
      <c r="B345" s="1"/>
      <c r="C345" s="1"/>
      <c r="D345" s="128" t="s">
        <v>263</v>
      </c>
      <c r="E345" s="79">
        <f>H345/K345*100</f>
        <v>42.081447963800905</v>
      </c>
      <c r="F345" s="71">
        <f>I345/K345*100</f>
        <v>46.153846153846153</v>
      </c>
      <c r="G345" s="77">
        <f t="shared" si="31"/>
        <v>11.76470588235294</v>
      </c>
      <c r="H345" s="76">
        <v>93</v>
      </c>
      <c r="I345" s="72">
        <v>102</v>
      </c>
      <c r="J345" s="72">
        <v>26</v>
      </c>
      <c r="K345" s="74">
        <f>SUM(H345:J345)</f>
        <v>221</v>
      </c>
      <c r="L345" s="44"/>
      <c r="M345" s="1" t="s">
        <v>265</v>
      </c>
      <c r="N345" s="1">
        <v>50.228310502283101</v>
      </c>
      <c r="O345" s="1">
        <v>41.095890410958901</v>
      </c>
      <c r="P345" s="1">
        <v>8.6757990867579906</v>
      </c>
    </row>
    <row r="346" spans="1:16">
      <c r="A346" s="138" t="s">
        <v>270</v>
      </c>
      <c r="B346" s="1"/>
      <c r="C346" s="1"/>
      <c r="D346" s="128" t="s">
        <v>264</v>
      </c>
      <c r="E346" s="79">
        <f>H346/K346*100</f>
        <v>59.292035398230091</v>
      </c>
      <c r="F346" s="71">
        <f>I346/K346*100</f>
        <v>34.070796460176986</v>
      </c>
      <c r="G346" s="77">
        <f t="shared" si="31"/>
        <v>6.6371681415929213</v>
      </c>
      <c r="H346" s="76">
        <v>134</v>
      </c>
      <c r="I346" s="72">
        <v>77</v>
      </c>
      <c r="J346" s="72">
        <v>15</v>
      </c>
      <c r="K346" s="74">
        <f>SUM(H346:J346)</f>
        <v>226</v>
      </c>
      <c r="L346" s="44"/>
      <c r="M346" s="1" t="s">
        <v>264</v>
      </c>
      <c r="N346" s="1">
        <v>59.292035398230091</v>
      </c>
      <c r="O346" s="1">
        <v>34.070796460176986</v>
      </c>
      <c r="P346" s="1">
        <v>6.6371681415929213</v>
      </c>
    </row>
    <row r="347" spans="1:16">
      <c r="A347" s="138" t="s">
        <v>271</v>
      </c>
      <c r="B347" s="1"/>
      <c r="C347" s="1"/>
      <c r="D347" s="128" t="s">
        <v>265</v>
      </c>
      <c r="E347" s="79">
        <f>H347/K347*100</f>
        <v>50.228310502283101</v>
      </c>
      <c r="F347" s="71">
        <f>I347/K347*100</f>
        <v>41.095890410958901</v>
      </c>
      <c r="G347" s="77">
        <f t="shared" si="31"/>
        <v>8.6757990867579906</v>
      </c>
      <c r="H347" s="76">
        <v>110</v>
      </c>
      <c r="I347" s="72">
        <v>90</v>
      </c>
      <c r="J347" s="72">
        <v>19</v>
      </c>
      <c r="K347" s="74">
        <f>SUM(H347:J347)</f>
        <v>219</v>
      </c>
      <c r="L347" s="44"/>
      <c r="M347" s="1" t="s">
        <v>262</v>
      </c>
      <c r="N347" s="1">
        <v>61.135371179039296</v>
      </c>
      <c r="O347" s="1">
        <v>31.004366812227076</v>
      </c>
      <c r="P347" s="1">
        <v>7.860262008733625</v>
      </c>
    </row>
    <row r="348" spans="1:16">
      <c r="A348" s="138" t="s">
        <v>272</v>
      </c>
      <c r="B348" s="1"/>
      <c r="C348" s="1"/>
      <c r="D348" s="128" t="s">
        <v>266</v>
      </c>
      <c r="E348" s="79">
        <f>H348/K348*100</f>
        <v>50</v>
      </c>
      <c r="F348" s="71">
        <f>I348/K348*100</f>
        <v>42.672413793103445</v>
      </c>
      <c r="G348" s="77">
        <f t="shared" si="31"/>
        <v>7.3275862068965507</v>
      </c>
      <c r="H348" s="76">
        <v>116</v>
      </c>
      <c r="I348" s="72">
        <v>99</v>
      </c>
      <c r="J348" s="72">
        <v>17</v>
      </c>
      <c r="K348" s="74">
        <f>SUM(H348:J348)</f>
        <v>232</v>
      </c>
      <c r="L348" s="44"/>
      <c r="M348" s="1"/>
      <c r="N348" s="1"/>
      <c r="O348" s="1"/>
    </row>
    <row r="349" spans="1:16">
      <c r="A349" s="138"/>
      <c r="B349" s="1"/>
      <c r="C349" s="141" t="s">
        <v>273</v>
      </c>
      <c r="D349" s="128" t="s">
        <v>267</v>
      </c>
      <c r="E349" s="79" t="s">
        <v>28</v>
      </c>
      <c r="F349" s="71" t="s">
        <v>28</v>
      </c>
      <c r="G349" s="77">
        <f t="shared" si="31"/>
        <v>100</v>
      </c>
      <c r="H349" s="76" t="s">
        <v>28</v>
      </c>
      <c r="I349" s="72" t="s">
        <v>28</v>
      </c>
      <c r="J349" s="72">
        <v>4</v>
      </c>
      <c r="K349" s="74">
        <f>SUM(H349:J349)</f>
        <v>4</v>
      </c>
      <c r="L349" s="44"/>
      <c r="M349" s="1"/>
      <c r="N349" s="1"/>
      <c r="O349" s="1"/>
    </row>
    <row r="350" spans="1:16">
      <c r="A350" s="1"/>
      <c r="B350" s="1"/>
      <c r="C350" s="1"/>
      <c r="D350" s="144" t="s">
        <v>66</v>
      </c>
      <c r="E350" s="108"/>
      <c r="F350" s="108"/>
      <c r="G350" s="1" t="s">
        <v>26</v>
      </c>
      <c r="H350" s="1">
        <f>SUM(H344:H349)</f>
        <v>593</v>
      </c>
      <c r="I350" s="1">
        <f>SUM(I344:I349)</f>
        <v>439</v>
      </c>
      <c r="J350" s="1">
        <f>SUM(J344:J349)</f>
        <v>99</v>
      </c>
      <c r="K350" s="113">
        <f>SUM(K344:K349)</f>
        <v>1131</v>
      </c>
      <c r="L350" s="113"/>
      <c r="M350" s="1"/>
      <c r="N350" s="1"/>
      <c r="O350" s="1"/>
    </row>
    <row r="351" spans="1:16">
      <c r="A351" s="1"/>
      <c r="B351" s="1"/>
      <c r="C351" s="1"/>
      <c r="D351" s="144" t="s">
        <v>529</v>
      </c>
      <c r="E351" s="108"/>
      <c r="F351" s="108"/>
      <c r="G351" s="1"/>
      <c r="H351" s="52">
        <f>H350/D353*100</f>
        <v>52.431476569407607</v>
      </c>
      <c r="I351" s="52">
        <f>I350/D353*100</f>
        <v>38.815207780725018</v>
      </c>
      <c r="J351" s="52">
        <f>J350/D353*100</f>
        <v>8.7533156498673748</v>
      </c>
      <c r="K351" s="52">
        <f>SUM(H351:J351)</f>
        <v>100</v>
      </c>
      <c r="L351" s="1"/>
      <c r="M351" s="1"/>
      <c r="N351" s="1"/>
      <c r="O351" s="1"/>
    </row>
    <row r="352" spans="1:16">
      <c r="A352" s="1" t="s">
        <v>478</v>
      </c>
      <c r="D352" s="24">
        <f ca="1">vstup.údaje!H11*6</f>
        <v>1548</v>
      </c>
      <c r="E352" s="1"/>
      <c r="F352" s="1" t="s">
        <v>561</v>
      </c>
      <c r="G352" s="1"/>
      <c r="H352" s="180"/>
      <c r="I352" s="180"/>
      <c r="J352" s="180"/>
      <c r="K352" s="180"/>
      <c r="L352" s="180"/>
    </row>
    <row r="353" spans="1:12">
      <c r="A353" s="1" t="s">
        <v>512</v>
      </c>
      <c r="D353" s="24">
        <f>SUM(K344:K349)</f>
        <v>1131</v>
      </c>
      <c r="E353" s="1"/>
      <c r="F353" s="1" t="s">
        <v>274</v>
      </c>
      <c r="G353" s="1"/>
      <c r="H353" s="1"/>
      <c r="K353">
        <v>1</v>
      </c>
      <c r="L353" s="180"/>
    </row>
    <row r="354" spans="1:12">
      <c r="A354" s="1" t="s">
        <v>513</v>
      </c>
      <c r="D354" s="254">
        <f>D353/D352*100</f>
        <v>73.062015503875969</v>
      </c>
      <c r="E354" s="1"/>
      <c r="F354" s="1" t="s">
        <v>350</v>
      </c>
      <c r="G354" s="1"/>
      <c r="H354" s="1"/>
      <c r="K354">
        <v>1</v>
      </c>
      <c r="L354" s="180"/>
    </row>
    <row r="355" spans="1:12">
      <c r="A355" s="1"/>
      <c r="B355" s="1"/>
      <c r="C355" s="1"/>
      <c r="D355" s="1"/>
      <c r="E355" s="1"/>
      <c r="F355" s="1" t="s">
        <v>354</v>
      </c>
      <c r="G355" s="1"/>
      <c r="H355" s="1"/>
      <c r="K355">
        <v>1</v>
      </c>
      <c r="L355" s="180"/>
    </row>
    <row r="356" spans="1:12">
      <c r="A356" s="1"/>
      <c r="B356" s="1"/>
      <c r="C356" s="1"/>
      <c r="D356" s="1"/>
      <c r="E356" s="1"/>
      <c r="F356" s="1" t="s">
        <v>369</v>
      </c>
      <c r="G356" s="1"/>
      <c r="H356" s="1"/>
      <c r="K356">
        <v>2</v>
      </c>
      <c r="L356" s="180"/>
    </row>
    <row r="357" spans="1:12">
      <c r="A357" s="1"/>
      <c r="B357" s="1"/>
      <c r="C357" s="1"/>
      <c r="D357" s="1"/>
      <c r="E357" s="1"/>
      <c r="F357" s="1"/>
      <c r="G357" s="1"/>
      <c r="H357" s="180"/>
      <c r="I357" s="180"/>
      <c r="J357" s="180"/>
      <c r="K357" s="180"/>
      <c r="L357" s="180"/>
    </row>
    <row r="358" spans="1:12">
      <c r="A358" s="1"/>
      <c r="B358" s="1"/>
      <c r="C358" s="1"/>
      <c r="D358" s="1"/>
      <c r="E358" s="1"/>
      <c r="F358" s="1"/>
      <c r="G358" s="1"/>
      <c r="H358" s="180"/>
      <c r="I358" s="180"/>
      <c r="J358" s="180"/>
      <c r="K358" s="180"/>
      <c r="L358" s="180"/>
    </row>
    <row r="359" spans="1:12">
      <c r="A359" s="1"/>
      <c r="B359" s="1"/>
      <c r="C359" s="1"/>
      <c r="D359" s="1"/>
      <c r="E359" s="1"/>
      <c r="F359" s="1"/>
      <c r="G359" s="1"/>
      <c r="H359" s="180"/>
      <c r="I359" s="180"/>
      <c r="J359" s="180"/>
      <c r="K359" s="180"/>
      <c r="L359" s="180"/>
    </row>
    <row r="360" spans="1:12">
      <c r="A360" s="1"/>
      <c r="B360" s="1"/>
      <c r="C360" s="1"/>
      <c r="D360" s="1"/>
      <c r="E360" s="1"/>
      <c r="F360" s="1"/>
      <c r="G360" s="1"/>
      <c r="H360" s="180"/>
      <c r="I360" s="180"/>
      <c r="J360" s="180"/>
      <c r="K360" s="180"/>
      <c r="L360" s="180"/>
    </row>
    <row r="361" spans="1:12">
      <c r="A361" s="1"/>
      <c r="B361" s="1"/>
      <c r="C361" s="1"/>
      <c r="D361" s="1"/>
      <c r="E361" s="1"/>
      <c r="F361" s="1"/>
      <c r="G361" s="1"/>
      <c r="H361" s="180"/>
      <c r="I361" s="180"/>
      <c r="J361" s="180"/>
      <c r="K361" s="180"/>
      <c r="L361" s="180"/>
    </row>
    <row r="362" spans="1:12">
      <c r="A362" s="1"/>
      <c r="B362" s="1"/>
      <c r="C362" s="1"/>
      <c r="D362" s="1"/>
      <c r="E362" s="1"/>
      <c r="F362" s="1"/>
      <c r="G362" s="1"/>
      <c r="H362" s="180"/>
      <c r="I362" s="180"/>
      <c r="J362" s="180"/>
      <c r="K362" s="180"/>
      <c r="L362" s="180"/>
    </row>
    <row r="363" spans="1:12">
      <c r="A363" s="1"/>
      <c r="B363" s="1"/>
      <c r="C363" s="1"/>
      <c r="D363" s="1"/>
      <c r="E363" s="1"/>
      <c r="F363" s="1"/>
      <c r="G363" s="1"/>
      <c r="H363" s="180"/>
      <c r="I363" s="180"/>
      <c r="J363" s="180"/>
      <c r="K363" s="180"/>
      <c r="L363" s="180"/>
    </row>
    <row r="364" spans="1:12">
      <c r="A364" s="1"/>
      <c r="B364" s="1"/>
      <c r="C364" s="1"/>
      <c r="D364" s="1"/>
      <c r="E364" s="1"/>
      <c r="F364" s="1"/>
      <c r="G364" s="1"/>
      <c r="H364" s="180"/>
      <c r="I364" s="180"/>
      <c r="J364" s="180"/>
      <c r="K364" s="180"/>
      <c r="L364" s="180"/>
    </row>
    <row r="365" spans="1:12">
      <c r="A365" s="1"/>
      <c r="B365" s="1"/>
      <c r="C365" s="1"/>
      <c r="D365" s="1"/>
      <c r="E365" s="1"/>
      <c r="F365" s="1"/>
      <c r="G365" s="1"/>
      <c r="H365" s="180"/>
      <c r="I365" s="180"/>
      <c r="J365" s="180"/>
      <c r="K365" s="180"/>
      <c r="L365" s="180"/>
    </row>
    <row r="366" spans="1:12">
      <c r="A366" s="1"/>
      <c r="B366" s="1"/>
      <c r="C366" s="1"/>
      <c r="D366" s="1"/>
      <c r="E366" s="1"/>
      <c r="F366" s="1"/>
      <c r="G366" s="1"/>
      <c r="H366" s="180"/>
      <c r="I366" s="180"/>
      <c r="J366" s="180"/>
      <c r="K366" s="180"/>
      <c r="L366" s="180"/>
    </row>
    <row r="367" spans="1:12">
      <c r="A367" s="1"/>
      <c r="B367" s="1"/>
      <c r="C367" s="1"/>
      <c r="D367" s="1"/>
      <c r="E367" s="1"/>
      <c r="F367" s="1"/>
      <c r="G367" s="1"/>
      <c r="H367" s="180"/>
      <c r="I367" s="180"/>
      <c r="J367" s="180"/>
      <c r="K367" s="180"/>
      <c r="L367" s="180"/>
    </row>
    <row r="368" spans="1:12">
      <c r="A368" s="1"/>
      <c r="B368" s="1"/>
      <c r="C368" s="1"/>
      <c r="D368" s="1"/>
      <c r="E368" s="1"/>
      <c r="F368" s="1"/>
      <c r="G368" s="1"/>
      <c r="H368" s="180"/>
      <c r="I368" s="180"/>
      <c r="J368" s="180"/>
      <c r="K368" s="180"/>
      <c r="L368" s="180"/>
    </row>
    <row r="369" spans="1:16">
      <c r="A369" s="1"/>
      <c r="B369" s="1"/>
      <c r="C369" s="1"/>
      <c r="D369" s="1"/>
      <c r="E369" s="1"/>
      <c r="F369" s="1"/>
      <c r="G369" s="1"/>
      <c r="H369" s="180"/>
      <c r="I369" s="180"/>
      <c r="J369" s="180"/>
      <c r="K369" s="180"/>
      <c r="L369" s="180"/>
    </row>
    <row r="370" spans="1:16">
      <c r="A370" s="24" t="s">
        <v>562</v>
      </c>
      <c r="B370" s="1"/>
      <c r="C370" s="1" t="s">
        <v>563</v>
      </c>
      <c r="D370" s="1"/>
      <c r="E370" s="1"/>
      <c r="F370" s="1"/>
      <c r="G370" s="1"/>
      <c r="H370" s="1"/>
      <c r="I370" s="1"/>
      <c r="J370" s="180"/>
      <c r="K370" s="180"/>
      <c r="L370" s="180"/>
    </row>
    <row r="371" spans="1:16" ht="15.75" thickBot="1">
      <c r="A371" s="2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N371" t="s">
        <v>93</v>
      </c>
      <c r="O371" t="s">
        <v>94</v>
      </c>
      <c r="P371" t="s">
        <v>95</v>
      </c>
    </row>
    <row r="372" spans="1:16" ht="15.75" thickBot="1">
      <c r="A372" s="1" t="s">
        <v>135</v>
      </c>
      <c r="B372" s="1"/>
      <c r="C372" s="113"/>
      <c r="D372" s="173"/>
      <c r="E372" s="95" t="s">
        <v>93</v>
      </c>
      <c r="F372" s="96" t="s">
        <v>94</v>
      </c>
      <c r="G372" s="264" t="s">
        <v>95</v>
      </c>
      <c r="H372" s="98" t="s">
        <v>96</v>
      </c>
      <c r="I372" s="96" t="s">
        <v>97</v>
      </c>
      <c r="J372" s="96" t="s">
        <v>98</v>
      </c>
      <c r="K372" s="99" t="s">
        <v>26</v>
      </c>
      <c r="L372" s="246"/>
      <c r="M372" t="s">
        <v>276</v>
      </c>
      <c r="N372">
        <v>27.064220183486238</v>
      </c>
      <c r="O372">
        <v>44.4954128440367</v>
      </c>
      <c r="P372">
        <v>28.440366972477065</v>
      </c>
    </row>
    <row r="373" spans="1:16">
      <c r="A373" s="138" t="s">
        <v>282</v>
      </c>
      <c r="B373" s="1"/>
      <c r="C373" s="1"/>
      <c r="D373" s="22" t="s">
        <v>275</v>
      </c>
      <c r="E373" s="48">
        <f t="shared" ref="E373:E379" si="32">H373/K373*100</f>
        <v>41.818181818181813</v>
      </c>
      <c r="F373" s="49">
        <f t="shared" ref="F373:F378" si="33">I373/K373*100</f>
        <v>43.636363636363633</v>
      </c>
      <c r="G373" s="50">
        <f t="shared" ref="G373:G379" si="34">J373/K373*100</f>
        <v>14.545454545454545</v>
      </c>
      <c r="H373" s="100">
        <v>92</v>
      </c>
      <c r="I373" s="4">
        <v>96</v>
      </c>
      <c r="J373" s="4">
        <v>32</v>
      </c>
      <c r="K373" s="5">
        <f>SUM(H373+I373+J373)</f>
        <v>220</v>
      </c>
      <c r="L373" s="44"/>
      <c r="M373" t="s">
        <v>278</v>
      </c>
      <c r="N373">
        <v>32.038834951456316</v>
      </c>
      <c r="O373">
        <v>48.543689320388353</v>
      </c>
      <c r="P373">
        <v>19.417475728155338</v>
      </c>
    </row>
    <row r="374" spans="1:16">
      <c r="A374" s="138" t="s">
        <v>283</v>
      </c>
      <c r="B374" s="1"/>
      <c r="C374" s="1"/>
      <c r="D374" s="128" t="s">
        <v>276</v>
      </c>
      <c r="E374" s="73">
        <f t="shared" si="32"/>
        <v>27.064220183486238</v>
      </c>
      <c r="F374" s="71">
        <f t="shared" si="33"/>
        <v>44.4954128440367</v>
      </c>
      <c r="G374" s="77">
        <f t="shared" si="34"/>
        <v>28.440366972477065</v>
      </c>
      <c r="H374" s="76">
        <v>59</v>
      </c>
      <c r="I374" s="72">
        <v>97</v>
      </c>
      <c r="J374" s="72">
        <v>62</v>
      </c>
      <c r="K374" s="74">
        <f t="shared" ref="K374:K379" si="35">SUM(H374:J374)</f>
        <v>218</v>
      </c>
      <c r="L374" s="44"/>
      <c r="M374" s="1" t="s">
        <v>280</v>
      </c>
      <c r="N374" s="1">
        <v>35.858585858585855</v>
      </c>
      <c r="O374" s="1">
        <v>46.969696969696969</v>
      </c>
      <c r="P374" s="1">
        <v>17.171717171717169</v>
      </c>
    </row>
    <row r="375" spans="1:16">
      <c r="A375" s="138" t="s">
        <v>284</v>
      </c>
      <c r="B375" s="1"/>
      <c r="C375" s="1"/>
      <c r="D375" s="128" t="s">
        <v>277</v>
      </c>
      <c r="E375" s="73">
        <f t="shared" si="32"/>
        <v>45.454545454545453</v>
      </c>
      <c r="F375" s="71">
        <f t="shared" si="33"/>
        <v>39.090909090909093</v>
      </c>
      <c r="G375" s="77">
        <f t="shared" si="34"/>
        <v>15.454545454545453</v>
      </c>
      <c r="H375" s="76">
        <v>100</v>
      </c>
      <c r="I375" s="72">
        <v>86</v>
      </c>
      <c r="J375" s="72">
        <v>34</v>
      </c>
      <c r="K375" s="74">
        <f t="shared" si="35"/>
        <v>220</v>
      </c>
      <c r="L375" s="44"/>
      <c r="M375" t="s">
        <v>279</v>
      </c>
      <c r="N375">
        <v>35.885167464114829</v>
      </c>
      <c r="O375">
        <v>48.803827751196174</v>
      </c>
      <c r="P375">
        <v>15.311004784688995</v>
      </c>
    </row>
    <row r="376" spans="1:16">
      <c r="A376" s="138" t="s">
        <v>285</v>
      </c>
      <c r="B376" s="1"/>
      <c r="C376" s="1"/>
      <c r="D376" s="128" t="s">
        <v>278</v>
      </c>
      <c r="E376" s="73">
        <f t="shared" si="32"/>
        <v>32.038834951456316</v>
      </c>
      <c r="F376" s="71">
        <f t="shared" si="33"/>
        <v>48.543689320388353</v>
      </c>
      <c r="G376" s="77">
        <f t="shared" si="34"/>
        <v>19.417475728155338</v>
      </c>
      <c r="H376" s="76">
        <v>66</v>
      </c>
      <c r="I376" s="72">
        <v>100</v>
      </c>
      <c r="J376" s="72">
        <v>40</v>
      </c>
      <c r="K376" s="74">
        <f t="shared" si="35"/>
        <v>206</v>
      </c>
      <c r="L376" s="44"/>
      <c r="M376" t="s">
        <v>275</v>
      </c>
      <c r="N376">
        <v>41.818181818181813</v>
      </c>
      <c r="O376">
        <v>43.636363636363633</v>
      </c>
      <c r="P376">
        <v>14.545454545454545</v>
      </c>
    </row>
    <row r="377" spans="1:16">
      <c r="A377" s="138" t="s">
        <v>286</v>
      </c>
      <c r="B377" s="1"/>
      <c r="C377" s="1"/>
      <c r="D377" s="128" t="s">
        <v>279</v>
      </c>
      <c r="E377" s="73">
        <f t="shared" si="32"/>
        <v>35.885167464114829</v>
      </c>
      <c r="F377" s="71">
        <f t="shared" si="33"/>
        <v>48.803827751196174</v>
      </c>
      <c r="G377" s="77">
        <f t="shared" si="34"/>
        <v>15.311004784688995</v>
      </c>
      <c r="H377" s="76">
        <v>75</v>
      </c>
      <c r="I377" s="72">
        <v>102</v>
      </c>
      <c r="J377" s="72">
        <v>32</v>
      </c>
      <c r="K377" s="74">
        <f t="shared" si="35"/>
        <v>209</v>
      </c>
      <c r="L377" s="44"/>
      <c r="M377" t="s">
        <v>277</v>
      </c>
      <c r="N377">
        <v>45.454545454545453</v>
      </c>
      <c r="O377">
        <v>39.090909090909093</v>
      </c>
      <c r="P377">
        <v>15.454545454545453</v>
      </c>
    </row>
    <row r="378" spans="1:16">
      <c r="A378" s="138" t="s">
        <v>287</v>
      </c>
      <c r="B378" s="1"/>
      <c r="C378" s="1"/>
      <c r="D378" s="128" t="s">
        <v>280</v>
      </c>
      <c r="E378" s="73">
        <f t="shared" si="32"/>
        <v>35.858585858585855</v>
      </c>
      <c r="F378" s="71">
        <f t="shared" si="33"/>
        <v>46.969696969696969</v>
      </c>
      <c r="G378" s="77">
        <f t="shared" si="34"/>
        <v>17.171717171717169</v>
      </c>
      <c r="H378" s="76">
        <v>71</v>
      </c>
      <c r="I378" s="72">
        <v>93</v>
      </c>
      <c r="J378" s="72">
        <v>34</v>
      </c>
      <c r="K378" s="74">
        <f t="shared" si="35"/>
        <v>198</v>
      </c>
      <c r="L378" s="44"/>
      <c r="M378" s="1"/>
      <c r="N378" s="1"/>
      <c r="O378" s="1"/>
      <c r="P378" s="1"/>
    </row>
    <row r="379" spans="1:16" ht="15.75" thickBot="1">
      <c r="A379" s="1"/>
      <c r="B379" s="1"/>
      <c r="C379" s="111" t="s">
        <v>30</v>
      </c>
      <c r="D379" s="128" t="s">
        <v>281</v>
      </c>
      <c r="E379" s="110">
        <f t="shared" si="32"/>
        <v>0</v>
      </c>
      <c r="F379" s="75"/>
      <c r="G379" s="78">
        <f t="shared" si="34"/>
        <v>100</v>
      </c>
      <c r="H379" s="21">
        <v>0</v>
      </c>
      <c r="I379" s="7"/>
      <c r="J379" s="7">
        <v>4</v>
      </c>
      <c r="K379" s="8">
        <f t="shared" si="35"/>
        <v>4</v>
      </c>
      <c r="L379" s="44"/>
      <c r="M379" s="1"/>
      <c r="N379" s="1"/>
      <c r="O379" s="1"/>
      <c r="P379" s="1"/>
    </row>
    <row r="380" spans="1:16">
      <c r="A380" s="1"/>
      <c r="B380" s="1"/>
      <c r="C380" s="1"/>
      <c r="D380" s="1"/>
      <c r="E380" s="144" t="s">
        <v>66</v>
      </c>
      <c r="F380" s="108"/>
      <c r="G380" s="108"/>
      <c r="H380" s="1">
        <f>SUM(H373:H379)</f>
        <v>463</v>
      </c>
      <c r="I380" s="1">
        <f>SUM(I373:I379)</f>
        <v>574</v>
      </c>
      <c r="J380" s="1">
        <f>SUM(J373:J379)</f>
        <v>238</v>
      </c>
      <c r="K380" s="172"/>
      <c r="L380" s="172"/>
      <c r="M380" s="1"/>
      <c r="N380" s="1"/>
      <c r="O380" s="1"/>
      <c r="P380" s="1"/>
    </row>
    <row r="381" spans="1:16">
      <c r="A381" s="1" t="s">
        <v>478</v>
      </c>
      <c r="D381" s="24">
        <f ca="1">vstup.údaje!H11*7</f>
        <v>1806</v>
      </c>
      <c r="E381" s="144" t="s">
        <v>529</v>
      </c>
      <c r="F381" s="108"/>
      <c r="G381" s="108"/>
      <c r="H381" s="52">
        <f>H380/D382*100</f>
        <v>36.313725490196077</v>
      </c>
      <c r="I381" s="52">
        <f>I380/D382*100</f>
        <v>45.019607843137251</v>
      </c>
      <c r="J381" s="52">
        <f>J380/D382*100</f>
        <v>18.666666666666668</v>
      </c>
      <c r="K381" s="1">
        <f>SUM(H381:J381)</f>
        <v>100</v>
      </c>
      <c r="L381" s="1"/>
    </row>
    <row r="382" spans="1:16">
      <c r="A382" s="1" t="s">
        <v>512</v>
      </c>
      <c r="D382" s="24">
        <f>SUM(K373:K379)</f>
        <v>1275</v>
      </c>
      <c r="E382" s="1"/>
      <c r="F382" s="1"/>
      <c r="G382" s="1"/>
      <c r="H382" s="180"/>
      <c r="I382" s="180"/>
      <c r="J382" s="180"/>
      <c r="K382" s="180"/>
      <c r="L382" s="180"/>
    </row>
    <row r="383" spans="1:16">
      <c r="A383" s="1" t="s">
        <v>513</v>
      </c>
      <c r="D383" s="24">
        <f>D382/D381*100</f>
        <v>70.598006644518279</v>
      </c>
      <c r="E383" s="1"/>
      <c r="F383" s="1"/>
      <c r="G383" s="1"/>
      <c r="H383" s="1"/>
      <c r="I383" s="1"/>
      <c r="J383" s="1"/>
      <c r="K383" s="1"/>
      <c r="L383" s="1"/>
    </row>
    <row r="384" spans="1:1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 t="s">
        <v>574</v>
      </c>
      <c r="B385" s="1"/>
      <c r="C385" s="180"/>
      <c r="D385" s="1" t="s">
        <v>339</v>
      </c>
      <c r="E385" s="180"/>
      <c r="F385" s="1"/>
      <c r="G385" s="1"/>
      <c r="H385" s="1"/>
      <c r="I385" s="1">
        <v>1</v>
      </c>
      <c r="J385" s="1"/>
      <c r="K385" s="1"/>
      <c r="L385" s="1"/>
    </row>
    <row r="386" spans="1:12">
      <c r="A386" s="1"/>
      <c r="B386" s="1"/>
      <c r="C386" s="1"/>
      <c r="D386" s="1" t="s">
        <v>351</v>
      </c>
      <c r="E386" s="1"/>
      <c r="F386" s="1"/>
      <c r="G386" s="1"/>
      <c r="H386" s="1"/>
      <c r="I386" s="1">
        <v>1</v>
      </c>
      <c r="J386" s="1"/>
      <c r="K386" s="1"/>
      <c r="L386" s="1"/>
    </row>
    <row r="387" spans="1:12">
      <c r="A387" s="1"/>
      <c r="B387" s="1"/>
      <c r="C387" s="1"/>
      <c r="D387" s="1" t="s">
        <v>370</v>
      </c>
      <c r="E387" s="1"/>
      <c r="F387" s="1"/>
      <c r="G387" s="1"/>
      <c r="H387" s="1"/>
      <c r="I387" s="1">
        <v>2</v>
      </c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1:1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1:1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1:1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1:1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1:1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1:1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1:1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1:1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1:1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1:1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1:1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1:1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1:1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1:1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1:1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1:1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1:1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1:1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1:1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1:1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1:1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1:1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1:1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1:1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1:1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1:1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1:1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1:1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1:1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1:1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1:1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1:1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1:1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1:1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1:1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1:1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1:1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1:1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1:1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1:1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1:1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1:1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1:1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</sheetData>
  <autoFilter ref="N34:U47">
    <sortState ref="N35:U47">
      <sortCondition descending="1" ref="O35:O47"/>
    </sortState>
  </autoFilter>
  <mergeCells count="13">
    <mergeCell ref="B77:J77"/>
    <mergeCell ref="B78:J78"/>
    <mergeCell ref="B79:J79"/>
    <mergeCell ref="B67:J67"/>
    <mergeCell ref="B69:J69"/>
    <mergeCell ref="B68:J68"/>
    <mergeCell ref="B70:J70"/>
    <mergeCell ref="B75:J75"/>
    <mergeCell ref="B71:J71"/>
    <mergeCell ref="B72:J72"/>
    <mergeCell ref="B73:J73"/>
    <mergeCell ref="B74:J74"/>
    <mergeCell ref="B76:J76"/>
  </mergeCells>
  <phoneticPr fontId="0" type="noConversion"/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81"/>
  <sheetViews>
    <sheetView view="pageLayout" workbookViewId="0">
      <selection activeCell="A105" sqref="A105"/>
    </sheetView>
  </sheetViews>
  <sheetFormatPr defaultColWidth="9.140625" defaultRowHeight="15"/>
  <cols>
    <col min="5" max="12" width="5.7109375" customWidth="1"/>
  </cols>
  <sheetData>
    <row r="1" spans="1:17">
      <c r="A1" s="24" t="s">
        <v>325</v>
      </c>
      <c r="B1" s="1"/>
      <c r="C1" s="1" t="s">
        <v>576</v>
      </c>
      <c r="D1" s="1"/>
      <c r="E1" s="1"/>
      <c r="F1" s="1"/>
      <c r="G1" s="1"/>
      <c r="H1" s="1"/>
      <c r="I1" s="1"/>
      <c r="J1" s="1"/>
      <c r="K1" s="1"/>
    </row>
    <row r="2" spans="1:17" ht="15.75" thickBot="1">
      <c r="A2" s="1"/>
      <c r="B2" s="1"/>
      <c r="C2" s="113"/>
      <c r="D2" s="114"/>
      <c r="E2" s="1" t="s">
        <v>575</v>
      </c>
      <c r="F2" s="1"/>
      <c r="G2" s="1"/>
      <c r="H2" s="1"/>
      <c r="I2" s="1"/>
      <c r="J2" s="1"/>
      <c r="K2" s="1"/>
    </row>
    <row r="3" spans="1:17" ht="15.75" thickBot="1">
      <c r="A3" s="1"/>
      <c r="B3" s="1"/>
      <c r="C3" s="1"/>
      <c r="D3" s="1"/>
      <c r="E3" s="1"/>
      <c r="F3" s="95" t="s">
        <v>93</v>
      </c>
      <c r="G3" s="96" t="s">
        <v>94</v>
      </c>
      <c r="H3" s="97" t="s">
        <v>95</v>
      </c>
      <c r="I3" s="98" t="s">
        <v>96</v>
      </c>
      <c r="J3" s="96" t="s">
        <v>97</v>
      </c>
      <c r="K3" s="96" t="s">
        <v>98</v>
      </c>
      <c r="L3" s="99" t="s">
        <v>26</v>
      </c>
    </row>
    <row r="4" spans="1:17">
      <c r="A4" s="138" t="s">
        <v>296</v>
      </c>
      <c r="B4" s="1"/>
      <c r="C4" s="1"/>
      <c r="D4" s="1"/>
      <c r="E4" s="39" t="s">
        <v>288</v>
      </c>
      <c r="F4" s="48">
        <f t="shared" ref="F4:F11" si="0">I4/L4*100</f>
        <v>38.955823293172692</v>
      </c>
      <c r="G4" s="49">
        <f t="shared" ref="G4:G11" si="1">J4/L4*100</f>
        <v>46.586345381526108</v>
      </c>
      <c r="H4" s="50">
        <f t="shared" ref="H4:H11" si="2">K4/L4*100</f>
        <v>14.457831325301203</v>
      </c>
      <c r="I4" s="100">
        <v>97</v>
      </c>
      <c r="J4" s="4">
        <v>116</v>
      </c>
      <c r="K4" s="4">
        <v>36</v>
      </c>
      <c r="L4" s="5">
        <f>I4+J4+K4</f>
        <v>249</v>
      </c>
      <c r="M4" s="1"/>
      <c r="N4" s="1" t="s">
        <v>93</v>
      </c>
      <c r="O4" s="1" t="s">
        <v>94</v>
      </c>
      <c r="P4" s="1" t="s">
        <v>95</v>
      </c>
      <c r="Q4">
        <v>1</v>
      </c>
    </row>
    <row r="5" spans="1:17">
      <c r="A5" s="138" t="s">
        <v>297</v>
      </c>
      <c r="B5" s="1"/>
      <c r="C5" s="1"/>
      <c r="D5" s="1"/>
      <c r="E5" s="142" t="s">
        <v>289</v>
      </c>
      <c r="F5" s="73">
        <f t="shared" si="0"/>
        <v>38.766519823788549</v>
      </c>
      <c r="G5" s="71">
        <f t="shared" si="1"/>
        <v>43.612334801762117</v>
      </c>
      <c r="H5" s="77">
        <f t="shared" si="2"/>
        <v>17.621145374449341</v>
      </c>
      <c r="I5" s="76">
        <v>88</v>
      </c>
      <c r="J5" s="72">
        <v>99</v>
      </c>
      <c r="K5" s="72">
        <v>40</v>
      </c>
      <c r="L5" s="74">
        <f t="shared" ref="L5:L10" si="3">I5+J5+K5</f>
        <v>227</v>
      </c>
      <c r="M5" t="s">
        <v>290</v>
      </c>
      <c r="N5" s="182">
        <v>29.787234042553191</v>
      </c>
      <c r="O5" s="182">
        <v>38.297872340425535</v>
      </c>
      <c r="P5" s="182">
        <v>31.914893617021278</v>
      </c>
      <c r="Q5">
        <v>1</v>
      </c>
    </row>
    <row r="6" spans="1:17">
      <c r="A6" s="138" t="s">
        <v>302</v>
      </c>
      <c r="B6" s="1"/>
      <c r="C6" s="1"/>
      <c r="D6" s="1"/>
      <c r="E6" s="142" t="s">
        <v>290</v>
      </c>
      <c r="F6" s="73">
        <f t="shared" si="0"/>
        <v>29.787234042553191</v>
      </c>
      <c r="G6" s="71">
        <f t="shared" si="1"/>
        <v>38.297872340425535</v>
      </c>
      <c r="H6" s="77">
        <f t="shared" si="2"/>
        <v>31.914893617021278</v>
      </c>
      <c r="I6" s="76">
        <v>70</v>
      </c>
      <c r="J6" s="72">
        <v>90</v>
      </c>
      <c r="K6" s="72">
        <v>75</v>
      </c>
      <c r="L6" s="74">
        <f t="shared" si="3"/>
        <v>235</v>
      </c>
      <c r="M6" t="s">
        <v>289</v>
      </c>
      <c r="N6" s="182">
        <v>38.766519823788549</v>
      </c>
      <c r="O6" s="182">
        <v>43.612334801762117</v>
      </c>
      <c r="P6" s="182">
        <v>17.621145374449341</v>
      </c>
    </row>
    <row r="7" spans="1:17">
      <c r="A7" s="138" t="s">
        <v>298</v>
      </c>
      <c r="B7" s="1"/>
      <c r="C7" s="1"/>
      <c r="D7" s="1"/>
      <c r="E7" s="142" t="s">
        <v>291</v>
      </c>
      <c r="F7" s="73">
        <f t="shared" si="0"/>
        <v>56.198347107438018</v>
      </c>
      <c r="G7" s="71">
        <f t="shared" si="1"/>
        <v>30.165289256198346</v>
      </c>
      <c r="H7" s="77">
        <f t="shared" si="2"/>
        <v>13.636363636363635</v>
      </c>
      <c r="I7" s="76">
        <v>136</v>
      </c>
      <c r="J7" s="72">
        <v>73</v>
      </c>
      <c r="K7" s="72">
        <v>33</v>
      </c>
      <c r="L7" s="74">
        <f t="shared" si="3"/>
        <v>242</v>
      </c>
      <c r="M7" s="1" t="s">
        <v>288</v>
      </c>
      <c r="N7" s="52">
        <v>38.955823293172692</v>
      </c>
      <c r="O7" s="52">
        <v>46.586345381526108</v>
      </c>
      <c r="P7" s="52">
        <v>14.457831325301203</v>
      </c>
    </row>
    <row r="8" spans="1:17">
      <c r="A8" s="138" t="s">
        <v>299</v>
      </c>
      <c r="B8" s="1"/>
      <c r="C8" s="1"/>
      <c r="D8" s="1"/>
      <c r="E8" s="142" t="s">
        <v>292</v>
      </c>
      <c r="F8" s="73">
        <f t="shared" si="0"/>
        <v>57.499999999999993</v>
      </c>
      <c r="G8" s="71">
        <f t="shared" si="1"/>
        <v>26.25</v>
      </c>
      <c r="H8" s="77">
        <f t="shared" si="2"/>
        <v>16.25</v>
      </c>
      <c r="I8" s="76">
        <v>138</v>
      </c>
      <c r="J8" s="72">
        <v>63</v>
      </c>
      <c r="K8" s="72">
        <v>39</v>
      </c>
      <c r="L8" s="74">
        <f t="shared" si="3"/>
        <v>240</v>
      </c>
      <c r="M8" t="s">
        <v>294</v>
      </c>
      <c r="N8" s="182">
        <v>42.918454935622321</v>
      </c>
      <c r="O8" s="182">
        <v>33.047210300429185</v>
      </c>
      <c r="P8" s="182">
        <v>24.034334763948497</v>
      </c>
    </row>
    <row r="9" spans="1:17">
      <c r="A9" s="138" t="s">
        <v>300</v>
      </c>
      <c r="B9" s="1"/>
      <c r="C9" s="1"/>
      <c r="D9" s="1"/>
      <c r="E9" s="142" t="s">
        <v>293</v>
      </c>
      <c r="F9" s="73">
        <f t="shared" si="0"/>
        <v>62.068965517241381</v>
      </c>
      <c r="G9" s="71">
        <f t="shared" si="1"/>
        <v>32.327586206896555</v>
      </c>
      <c r="H9" s="77">
        <f t="shared" si="2"/>
        <v>5.6034482758620694</v>
      </c>
      <c r="I9" s="76">
        <v>144</v>
      </c>
      <c r="J9" s="72">
        <v>75</v>
      </c>
      <c r="K9" s="72">
        <v>13</v>
      </c>
      <c r="L9" s="74">
        <f t="shared" si="3"/>
        <v>232</v>
      </c>
      <c r="M9" t="s">
        <v>291</v>
      </c>
      <c r="N9" s="182">
        <v>56.198347107438018</v>
      </c>
      <c r="O9" s="182">
        <v>30.165289256198346</v>
      </c>
      <c r="P9" s="182">
        <v>13.636363636363635</v>
      </c>
    </row>
    <row r="10" spans="1:17">
      <c r="A10" s="138" t="s">
        <v>301</v>
      </c>
      <c r="B10" s="1"/>
      <c r="C10" s="1"/>
      <c r="D10" s="1"/>
      <c r="E10" s="142" t="s">
        <v>294</v>
      </c>
      <c r="F10" s="73">
        <f t="shared" si="0"/>
        <v>42.918454935622321</v>
      </c>
      <c r="G10" s="71">
        <f t="shared" si="1"/>
        <v>33.047210300429185</v>
      </c>
      <c r="H10" s="77">
        <f t="shared" si="2"/>
        <v>24.034334763948497</v>
      </c>
      <c r="I10" s="76">
        <v>100</v>
      </c>
      <c r="J10" s="72">
        <v>77</v>
      </c>
      <c r="K10" s="72">
        <v>56</v>
      </c>
      <c r="L10" s="74">
        <f t="shared" si="3"/>
        <v>233</v>
      </c>
      <c r="M10" t="s">
        <v>292</v>
      </c>
      <c r="N10" s="182">
        <v>57.499999999999993</v>
      </c>
      <c r="O10" s="182">
        <v>26.25</v>
      </c>
      <c r="P10" s="182">
        <v>16.25</v>
      </c>
    </row>
    <row r="11" spans="1:17" ht="15.75" thickBot="1">
      <c r="A11" s="138" t="s">
        <v>273</v>
      </c>
      <c r="B11" s="1"/>
      <c r="C11" s="1"/>
      <c r="D11" s="1"/>
      <c r="E11" s="40" t="s">
        <v>295</v>
      </c>
      <c r="F11" s="110">
        <f t="shared" si="0"/>
        <v>0</v>
      </c>
      <c r="G11" s="75">
        <f t="shared" si="1"/>
        <v>0</v>
      </c>
      <c r="H11" s="78">
        <f t="shared" si="2"/>
        <v>100</v>
      </c>
      <c r="I11" s="21">
        <v>0</v>
      </c>
      <c r="J11" s="7">
        <v>0</v>
      </c>
      <c r="K11" s="7">
        <v>2</v>
      </c>
      <c r="L11" s="8">
        <f>SUM(I11:K11)</f>
        <v>2</v>
      </c>
      <c r="M11" t="s">
        <v>293</v>
      </c>
      <c r="N11" s="182">
        <v>62.068965517241381</v>
      </c>
      <c r="O11" s="182">
        <v>32.327586206896555</v>
      </c>
      <c r="P11" s="182">
        <v>5.6034482758620694</v>
      </c>
    </row>
    <row r="12" spans="1:17">
      <c r="A12" s="1"/>
      <c r="B12" s="1"/>
      <c r="C12" s="1"/>
      <c r="D12" s="1"/>
      <c r="E12" s="1" t="s">
        <v>28</v>
      </c>
      <c r="F12" s="144" t="s">
        <v>66</v>
      </c>
      <c r="G12" s="108"/>
      <c r="H12" s="109"/>
      <c r="I12" s="44">
        <f>SUM(I4:I11)</f>
        <v>773</v>
      </c>
      <c r="J12" s="44">
        <f>SUM(J4:J11)</f>
        <v>593</v>
      </c>
      <c r="K12" s="44">
        <f>SUM(K4:K11)</f>
        <v>294</v>
      </c>
      <c r="L12" s="44">
        <f>SUM(L4:L11)</f>
        <v>1660</v>
      </c>
    </row>
    <row r="13" spans="1:17">
      <c r="A13" s="1" t="s">
        <v>478</v>
      </c>
      <c r="B13" s="1"/>
      <c r="C13" s="1"/>
      <c r="D13" s="1"/>
      <c r="E13" s="24">
        <f ca="1">vstup.údaje!H11*8</f>
        <v>2064</v>
      </c>
      <c r="F13" s="144" t="s">
        <v>529</v>
      </c>
      <c r="G13" s="1"/>
      <c r="H13" s="1"/>
      <c r="I13" s="52">
        <f>I12/E14*100</f>
        <v>46.566265060240966</v>
      </c>
      <c r="J13" s="52">
        <f>J12/E14*100</f>
        <v>35.722891566265055</v>
      </c>
      <c r="K13" s="52">
        <f>K12/E14*100</f>
        <v>17.710843373493976</v>
      </c>
      <c r="L13" s="113">
        <f>SUM(I13:K13)</f>
        <v>99.999999999999986</v>
      </c>
    </row>
    <row r="14" spans="1:17">
      <c r="A14" s="1" t="s">
        <v>512</v>
      </c>
      <c r="B14" s="1"/>
      <c r="C14" s="1"/>
      <c r="D14" s="1"/>
      <c r="E14" s="24">
        <f>SUM(L4:L11)</f>
        <v>1660</v>
      </c>
      <c r="F14" s="1"/>
      <c r="G14" s="1"/>
      <c r="H14" s="1"/>
      <c r="I14" s="1"/>
      <c r="J14" s="1"/>
      <c r="K14" s="1"/>
      <c r="L14" s="113"/>
    </row>
    <row r="15" spans="1:17">
      <c r="A15" s="1" t="s">
        <v>513</v>
      </c>
      <c r="B15" s="1"/>
      <c r="C15" s="1"/>
      <c r="D15" s="1"/>
      <c r="E15" s="254">
        <f>E14/E13*100</f>
        <v>80.426356589147289</v>
      </c>
      <c r="F15" s="1"/>
      <c r="G15" s="1"/>
      <c r="H15" s="1"/>
      <c r="I15" s="180"/>
      <c r="J15" s="180"/>
      <c r="K15" s="180"/>
      <c r="L15" s="179"/>
    </row>
    <row r="16" spans="1:1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13"/>
    </row>
    <row r="17" spans="1:17">
      <c r="A17" s="1" t="s">
        <v>578</v>
      </c>
      <c r="B17" s="1"/>
      <c r="C17" s="1"/>
      <c r="D17" s="1"/>
      <c r="E17" s="1" t="s">
        <v>352</v>
      </c>
      <c r="F17" s="1"/>
      <c r="G17" s="1"/>
      <c r="H17" s="1"/>
      <c r="I17" s="1"/>
      <c r="J17" s="1"/>
      <c r="K17" s="1"/>
      <c r="L17" s="206">
        <v>1</v>
      </c>
    </row>
    <row r="18" spans="1:17">
      <c r="A18" s="1"/>
      <c r="B18" s="1"/>
      <c r="C18" s="1"/>
      <c r="D18" s="1"/>
      <c r="E18" s="1" t="s">
        <v>388</v>
      </c>
      <c r="F18" s="1"/>
      <c r="G18" s="1"/>
      <c r="H18" s="1"/>
      <c r="I18" s="1"/>
      <c r="J18" s="1"/>
      <c r="K18" s="1"/>
      <c r="L18" s="206">
        <v>1</v>
      </c>
    </row>
    <row r="19" spans="1:1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13"/>
    </row>
    <row r="20" spans="1:1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13"/>
    </row>
    <row r="21" spans="1:1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13"/>
    </row>
    <row r="22" spans="1:1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13"/>
    </row>
    <row r="23" spans="1:1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13"/>
    </row>
    <row r="24" spans="1:1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13"/>
    </row>
    <row r="25" spans="1:1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13"/>
    </row>
    <row r="26" spans="1:1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13"/>
    </row>
    <row r="27" spans="1:1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13"/>
    </row>
    <row r="28" spans="1:1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13"/>
    </row>
    <row r="29" spans="1:1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13"/>
    </row>
    <row r="30" spans="1: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13"/>
      <c r="M30" s="1" t="s">
        <v>340</v>
      </c>
      <c r="N30" s="1" t="s">
        <v>341</v>
      </c>
      <c r="O30" s="1"/>
      <c r="P30" s="1">
        <v>2</v>
      </c>
      <c r="Q30" s="1">
        <v>2</v>
      </c>
    </row>
    <row r="31" spans="1:1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13"/>
      <c r="M31" s="1"/>
      <c r="N31" s="1" t="s">
        <v>342</v>
      </c>
      <c r="O31" s="1"/>
      <c r="P31" s="1">
        <v>1</v>
      </c>
      <c r="Q31" s="1">
        <v>1</v>
      </c>
    </row>
    <row r="32" spans="1:1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13"/>
      <c r="M32" s="1"/>
      <c r="N32" s="1" t="s">
        <v>836</v>
      </c>
      <c r="O32" s="1"/>
      <c r="P32" s="1">
        <v>1</v>
      </c>
      <c r="Q32" s="1">
        <v>1</v>
      </c>
    </row>
    <row r="33" spans="1:17">
      <c r="A33" s="24" t="s">
        <v>577</v>
      </c>
      <c r="B33" s="1"/>
      <c r="C33" s="1" t="s">
        <v>576</v>
      </c>
      <c r="D33" s="1"/>
      <c r="E33" s="1"/>
      <c r="F33" s="1"/>
      <c r="G33" s="1" t="s">
        <v>591</v>
      </c>
      <c r="H33" s="1"/>
      <c r="I33" s="1"/>
      <c r="J33" s="1"/>
      <c r="K33" s="1"/>
      <c r="L33" s="113"/>
      <c r="M33" s="1"/>
      <c r="N33" s="1"/>
      <c r="O33" s="1"/>
      <c r="P33" s="1"/>
      <c r="Q33" s="1"/>
    </row>
    <row r="34" spans="1:17" ht="15.75" thickBo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13"/>
      <c r="M34" s="1"/>
      <c r="N34" s="1"/>
      <c r="O34" s="1"/>
      <c r="P34" s="1"/>
      <c r="Q34" s="1"/>
    </row>
    <row r="35" spans="1:17" ht="15.75" thickBot="1">
      <c r="A35" s="114"/>
      <c r="B35" s="114"/>
      <c r="C35" s="113"/>
      <c r="D35" s="114"/>
      <c r="E35" s="173"/>
      <c r="F35" s="95" t="s">
        <v>93</v>
      </c>
      <c r="G35" s="96" t="s">
        <v>94</v>
      </c>
      <c r="H35" s="97" t="s">
        <v>95</v>
      </c>
      <c r="I35" s="98" t="s">
        <v>96</v>
      </c>
      <c r="J35" s="96" t="s">
        <v>97</v>
      </c>
      <c r="K35" s="96" t="s">
        <v>98</v>
      </c>
      <c r="L35" s="99" t="s">
        <v>26</v>
      </c>
      <c r="N35" t="s">
        <v>93</v>
      </c>
      <c r="O35" t="s">
        <v>94</v>
      </c>
      <c r="P35" t="s">
        <v>95</v>
      </c>
    </row>
    <row r="36" spans="1:17">
      <c r="A36" s="138" t="s">
        <v>304</v>
      </c>
      <c r="B36" s="1"/>
      <c r="C36" s="1"/>
      <c r="D36" s="1"/>
      <c r="E36" s="39" t="s">
        <v>309</v>
      </c>
      <c r="F36" s="117">
        <f>I36/L36*100</f>
        <v>35.2112676056338</v>
      </c>
      <c r="G36" s="49">
        <f>J36/L36*100</f>
        <v>50.704225352112672</v>
      </c>
      <c r="H36" s="50">
        <f>K36/L36*100</f>
        <v>14.084507042253522</v>
      </c>
      <c r="I36" s="100">
        <v>75</v>
      </c>
      <c r="J36" s="4">
        <v>108</v>
      </c>
      <c r="K36" s="4">
        <v>30</v>
      </c>
      <c r="L36" s="5">
        <f>I36+J36+K36</f>
        <v>213</v>
      </c>
      <c r="M36" t="s">
        <v>312</v>
      </c>
      <c r="N36">
        <v>29.665071770334926</v>
      </c>
      <c r="O36">
        <v>49.282296650717704</v>
      </c>
      <c r="P36">
        <v>21.052631578947366</v>
      </c>
    </row>
    <row r="37" spans="1:17">
      <c r="A37" s="138" t="s">
        <v>305</v>
      </c>
      <c r="B37" s="1"/>
      <c r="C37" s="1"/>
      <c r="D37" s="1"/>
      <c r="E37" s="142" t="s">
        <v>310</v>
      </c>
      <c r="F37" s="79">
        <f>I37/L37*100</f>
        <v>31.578947368421051</v>
      </c>
      <c r="G37" s="71">
        <f>J37/L37*100</f>
        <v>52.631578947368418</v>
      </c>
      <c r="H37" s="77">
        <f>K37/L37*100</f>
        <v>15.789473684210526</v>
      </c>
      <c r="I37" s="76">
        <v>66</v>
      </c>
      <c r="J37" s="72">
        <v>110</v>
      </c>
      <c r="K37" s="72">
        <v>33</v>
      </c>
      <c r="L37" s="74">
        <f>I37+J37+K37</f>
        <v>209</v>
      </c>
      <c r="M37" t="s">
        <v>310</v>
      </c>
      <c r="N37">
        <v>31.578947368421051</v>
      </c>
      <c r="O37">
        <v>52.631578947368418</v>
      </c>
      <c r="P37">
        <v>15.789473684210526</v>
      </c>
    </row>
    <row r="38" spans="1:17">
      <c r="A38" s="138" t="s">
        <v>306</v>
      </c>
      <c r="B38" s="1"/>
      <c r="C38" s="1"/>
      <c r="D38" s="1"/>
      <c r="E38" s="142" t="s">
        <v>311</v>
      </c>
      <c r="F38" s="79">
        <f>I38/L38*100</f>
        <v>33.495145631067963</v>
      </c>
      <c r="G38" s="71">
        <f>J38/L38*100</f>
        <v>52.912621359223301</v>
      </c>
      <c r="H38" s="77">
        <f>K38/L38*100</f>
        <v>13.592233009708737</v>
      </c>
      <c r="I38" s="76">
        <v>69</v>
      </c>
      <c r="J38" s="72">
        <v>109</v>
      </c>
      <c r="K38" s="72">
        <v>28</v>
      </c>
      <c r="L38" s="74">
        <f>I38+J38+K38</f>
        <v>206</v>
      </c>
      <c r="M38" t="s">
        <v>311</v>
      </c>
      <c r="N38">
        <v>33.495145631067963</v>
      </c>
      <c r="O38">
        <v>52.912621359223301</v>
      </c>
      <c r="P38">
        <v>13.592233009708737</v>
      </c>
    </row>
    <row r="39" spans="1:17">
      <c r="A39" s="138" t="s">
        <v>307</v>
      </c>
      <c r="B39" s="1"/>
      <c r="C39" s="1"/>
      <c r="D39" s="1"/>
      <c r="E39" s="142" t="s">
        <v>312</v>
      </c>
      <c r="F39" s="79">
        <f>I39/L39*100</f>
        <v>29.665071770334926</v>
      </c>
      <c r="G39" s="71">
        <f>J39/L39*100</f>
        <v>49.282296650717704</v>
      </c>
      <c r="H39" s="77">
        <f>K39/L39*100</f>
        <v>21.052631578947366</v>
      </c>
      <c r="I39" s="76">
        <v>62</v>
      </c>
      <c r="J39" s="72">
        <v>103</v>
      </c>
      <c r="K39" s="72">
        <v>44</v>
      </c>
      <c r="L39" s="74">
        <f>I39+J39+K39</f>
        <v>209</v>
      </c>
      <c r="M39" t="s">
        <v>309</v>
      </c>
      <c r="N39">
        <v>35.2112676056338</v>
      </c>
      <c r="O39">
        <v>50.704225352112672</v>
      </c>
      <c r="P39">
        <v>14.084507042253522</v>
      </c>
    </row>
    <row r="40" spans="1:17" ht="15.75" thickBot="1">
      <c r="A40" s="138" t="s">
        <v>308</v>
      </c>
      <c r="B40" s="1"/>
      <c r="C40" s="1"/>
      <c r="D40" s="1"/>
      <c r="E40" s="40" t="s">
        <v>313</v>
      </c>
      <c r="F40" s="80"/>
      <c r="G40" s="75"/>
      <c r="H40" s="78">
        <f>K40/L40*100</f>
        <v>100</v>
      </c>
      <c r="I40" s="21" t="s">
        <v>28</v>
      </c>
      <c r="J40" s="7" t="s">
        <v>28</v>
      </c>
      <c r="K40" s="7">
        <v>4</v>
      </c>
      <c r="L40" s="8">
        <f>SUM(I40:K40)</f>
        <v>4</v>
      </c>
    </row>
    <row r="41" spans="1:17">
      <c r="A41" s="1"/>
      <c r="B41" s="1"/>
      <c r="C41" s="1"/>
      <c r="D41" s="1"/>
      <c r="E41" s="1"/>
      <c r="F41" s="144" t="s">
        <v>66</v>
      </c>
      <c r="G41" s="1"/>
      <c r="H41" s="1" t="s">
        <v>314</v>
      </c>
      <c r="I41" s="1">
        <f>SUM(I36:I40)</f>
        <v>272</v>
      </c>
      <c r="J41" s="1">
        <f>SUM(J36:J40)</f>
        <v>430</v>
      </c>
      <c r="K41" s="1">
        <f>SUM(K36:K40)</f>
        <v>139</v>
      </c>
      <c r="L41" s="70">
        <f>SUM(L36:L40)</f>
        <v>841</v>
      </c>
    </row>
    <row r="42" spans="1:17">
      <c r="A42" s="1" t="s">
        <v>28</v>
      </c>
      <c r="B42" s="1"/>
      <c r="C42" s="1"/>
      <c r="D42" s="1"/>
      <c r="E42" s="1"/>
      <c r="F42" s="144" t="s">
        <v>529</v>
      </c>
      <c r="G42" s="1"/>
      <c r="H42" s="1"/>
      <c r="I42" s="52">
        <f>I41/E44*100</f>
        <v>32.342449464922716</v>
      </c>
      <c r="J42" s="52">
        <f>J41/E44*100</f>
        <v>51.129607609988113</v>
      </c>
      <c r="K42" s="52">
        <f>K41/E44*100</f>
        <v>16.527942925089178</v>
      </c>
      <c r="L42">
        <f>SUM(I42:K42)</f>
        <v>100</v>
      </c>
    </row>
    <row r="43" spans="1:17">
      <c r="A43" s="1" t="s">
        <v>478</v>
      </c>
      <c r="B43" s="1"/>
      <c r="C43" s="1"/>
      <c r="D43" s="1"/>
      <c r="E43" s="24">
        <f>258*5</f>
        <v>1290</v>
      </c>
      <c r="F43" s="1"/>
      <c r="G43" s="1"/>
      <c r="H43" s="1"/>
      <c r="I43" s="180"/>
      <c r="J43" s="180"/>
      <c r="K43" s="180"/>
      <c r="L43" s="181"/>
    </row>
    <row r="44" spans="1:17">
      <c r="A44" s="1" t="s">
        <v>512</v>
      </c>
      <c r="B44" s="1"/>
      <c r="C44" s="1"/>
      <c r="D44" s="1"/>
      <c r="E44" s="24">
        <f>SUM(L36:L40)</f>
        <v>841</v>
      </c>
      <c r="F44" s="1"/>
      <c r="G44" s="1"/>
      <c r="H44" s="1"/>
      <c r="I44" s="52"/>
      <c r="J44" s="52"/>
      <c r="K44" s="52"/>
    </row>
    <row r="45" spans="1:17">
      <c r="A45" s="1" t="s">
        <v>513</v>
      </c>
      <c r="B45" s="1"/>
      <c r="C45" s="1"/>
      <c r="D45" s="1"/>
      <c r="E45" s="254">
        <f>E44/E43*100</f>
        <v>65.193798449612402</v>
      </c>
      <c r="F45" s="1"/>
      <c r="G45" s="1"/>
      <c r="H45" s="1"/>
      <c r="I45" s="52"/>
      <c r="J45" s="52"/>
      <c r="K45" s="52"/>
    </row>
    <row r="46" spans="1:17">
      <c r="A46" s="1"/>
      <c r="B46" s="1"/>
      <c r="C46" s="1"/>
      <c r="D46" s="1"/>
      <c r="E46" s="24"/>
      <c r="F46" s="1"/>
      <c r="G46" s="1"/>
      <c r="H46" s="1"/>
      <c r="I46" s="1"/>
      <c r="J46" s="1"/>
      <c r="K46" s="1"/>
    </row>
    <row r="47" spans="1:17">
      <c r="A47" s="1" t="s">
        <v>589</v>
      </c>
      <c r="B47" s="1"/>
      <c r="C47" s="1"/>
      <c r="D47" s="1" t="s">
        <v>341</v>
      </c>
      <c r="E47" s="1"/>
      <c r="F47" s="1"/>
      <c r="G47" s="143">
        <v>2</v>
      </c>
      <c r="H47" s="1" t="s">
        <v>343</v>
      </c>
      <c r="I47" s="1"/>
      <c r="J47" s="1"/>
      <c r="K47" s="1"/>
      <c r="L47" s="266">
        <v>1</v>
      </c>
    </row>
    <row r="48" spans="1:17">
      <c r="A48" s="1"/>
      <c r="B48" s="1"/>
      <c r="C48" s="1"/>
      <c r="D48" s="1" t="s">
        <v>342</v>
      </c>
      <c r="E48" s="1"/>
      <c r="F48" s="1"/>
      <c r="G48" s="143">
        <v>1</v>
      </c>
      <c r="H48" s="1"/>
      <c r="I48" s="1" t="s">
        <v>28</v>
      </c>
      <c r="J48" s="1"/>
      <c r="K48" s="1"/>
    </row>
    <row r="49" spans="1:1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N63" t="s">
        <v>93</v>
      </c>
      <c r="O63" t="s">
        <v>94</v>
      </c>
      <c r="P63" t="s">
        <v>95</v>
      </c>
    </row>
    <row r="64" spans="1:1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M64" t="s">
        <v>318</v>
      </c>
      <c r="N64">
        <v>10.964912280701753</v>
      </c>
      <c r="O64">
        <v>35.526315789473685</v>
      </c>
      <c r="P64">
        <v>53.508771929824562</v>
      </c>
    </row>
    <row r="65" spans="1:16">
      <c r="A65" s="1"/>
      <c r="B65" s="1"/>
      <c r="C65" s="1" t="s">
        <v>576</v>
      </c>
      <c r="D65" s="1"/>
      <c r="E65" s="1"/>
      <c r="F65" s="1"/>
      <c r="G65" s="1"/>
      <c r="H65" s="1"/>
      <c r="I65" s="1"/>
      <c r="J65" s="1"/>
      <c r="K65" s="1"/>
      <c r="M65" t="s">
        <v>319</v>
      </c>
      <c r="N65">
        <v>11.061946902654867</v>
      </c>
      <c r="O65">
        <v>33.628318584070797</v>
      </c>
      <c r="P65">
        <v>55.309734513274336</v>
      </c>
    </row>
    <row r="66" spans="1:16">
      <c r="A66" s="24" t="s">
        <v>590</v>
      </c>
      <c r="B66" s="1"/>
      <c r="C66" s="280"/>
      <c r="D66" s="280" t="s">
        <v>592</v>
      </c>
      <c r="E66" s="280"/>
      <c r="F66" s="1"/>
      <c r="G66" s="1"/>
      <c r="H66" s="1"/>
      <c r="I66" s="1"/>
      <c r="J66" s="1"/>
      <c r="K66" s="1"/>
      <c r="M66" t="s">
        <v>317</v>
      </c>
      <c r="N66">
        <v>14.349775784753364</v>
      </c>
      <c r="O66">
        <v>39.91031390134529</v>
      </c>
      <c r="P66">
        <v>45.739910313901348</v>
      </c>
    </row>
    <row r="67" spans="1:16" ht="15.75" thickBot="1">
      <c r="A67" s="114"/>
      <c r="B67" s="114"/>
      <c r="C67" s="113"/>
      <c r="D67" s="1"/>
      <c r="E67" s="1"/>
      <c r="F67" s="1"/>
      <c r="G67" s="1"/>
      <c r="H67" s="1"/>
      <c r="I67" s="1"/>
      <c r="J67" s="1"/>
      <c r="K67" s="1"/>
      <c r="M67" t="s">
        <v>316</v>
      </c>
      <c r="N67">
        <v>17.511520737327189</v>
      </c>
      <c r="O67">
        <v>40.092165898617509</v>
      </c>
      <c r="P67">
        <v>42.396313364055302</v>
      </c>
    </row>
    <row r="68" spans="1:16" ht="15.75" thickBot="1">
      <c r="A68" s="114"/>
      <c r="B68" s="114"/>
      <c r="C68" s="213"/>
      <c r="D68" s="1"/>
      <c r="E68" s="1"/>
      <c r="F68" s="95" t="s">
        <v>93</v>
      </c>
      <c r="G68" s="96" t="s">
        <v>94</v>
      </c>
      <c r="H68" s="97" t="s">
        <v>95</v>
      </c>
      <c r="I68" s="98" t="s">
        <v>96</v>
      </c>
      <c r="J68" s="96" t="s">
        <v>97</v>
      </c>
      <c r="K68" s="96" t="s">
        <v>98</v>
      </c>
      <c r="L68" s="99" t="s">
        <v>26</v>
      </c>
      <c r="M68" t="s">
        <v>315</v>
      </c>
      <c r="N68">
        <v>47.393364928909953</v>
      </c>
      <c r="O68">
        <v>38.388625592417064</v>
      </c>
      <c r="P68">
        <v>14.218009478672986</v>
      </c>
    </row>
    <row r="69" spans="1:16">
      <c r="A69" s="138" t="s">
        <v>320</v>
      </c>
      <c r="B69" s="1"/>
      <c r="C69" s="1"/>
      <c r="D69" s="1"/>
      <c r="E69" s="22" t="s">
        <v>315</v>
      </c>
      <c r="F69" s="117">
        <f>I69/L69*100</f>
        <v>47.393364928909953</v>
      </c>
      <c r="G69" s="49">
        <f>J69/L69*100</f>
        <v>38.388625592417064</v>
      </c>
      <c r="H69" s="50">
        <f>K69/L69*100</f>
        <v>14.218009478672986</v>
      </c>
      <c r="I69" s="100">
        <v>100</v>
      </c>
      <c r="J69" s="4">
        <v>81</v>
      </c>
      <c r="K69" s="4">
        <v>30</v>
      </c>
      <c r="L69" s="5">
        <f>I69+J69+K69</f>
        <v>211</v>
      </c>
    </row>
    <row r="70" spans="1:16">
      <c r="A70" s="138" t="s">
        <v>321</v>
      </c>
      <c r="B70" s="1"/>
      <c r="C70" s="1"/>
      <c r="D70" s="1"/>
      <c r="E70" s="128" t="s">
        <v>316</v>
      </c>
      <c r="F70" s="79">
        <f>I70/L70*100</f>
        <v>17.511520737327189</v>
      </c>
      <c r="G70" s="71">
        <f>J70/L70*100</f>
        <v>40.092165898617509</v>
      </c>
      <c r="H70" s="77">
        <f>K70/L70*100</f>
        <v>42.396313364055302</v>
      </c>
      <c r="I70" s="76">
        <v>38</v>
      </c>
      <c r="J70" s="72">
        <v>87</v>
      </c>
      <c r="K70" s="72">
        <v>92</v>
      </c>
      <c r="L70" s="74">
        <f>I70+J70+K70</f>
        <v>217</v>
      </c>
    </row>
    <row r="71" spans="1:16">
      <c r="A71" s="138" t="s">
        <v>322</v>
      </c>
      <c r="B71" s="1"/>
      <c r="C71" s="1"/>
      <c r="D71" s="1"/>
      <c r="E71" s="128" t="s">
        <v>317</v>
      </c>
      <c r="F71" s="79">
        <f>I71/L71*100</f>
        <v>14.349775784753364</v>
      </c>
      <c r="G71" s="71">
        <f>J71/L71*100</f>
        <v>39.91031390134529</v>
      </c>
      <c r="H71" s="77">
        <f>K71/L71*100</f>
        <v>45.739910313901348</v>
      </c>
      <c r="I71" s="76">
        <v>32</v>
      </c>
      <c r="J71" s="72">
        <v>89</v>
      </c>
      <c r="K71" s="72">
        <v>102</v>
      </c>
      <c r="L71" s="74">
        <f>I71+J71+K71</f>
        <v>223</v>
      </c>
    </row>
    <row r="72" spans="1:16">
      <c r="A72" s="138" t="s">
        <v>323</v>
      </c>
      <c r="B72" s="1"/>
      <c r="C72" s="1"/>
      <c r="D72" s="1"/>
      <c r="E72" s="128" t="s">
        <v>318</v>
      </c>
      <c r="F72" s="79">
        <f>I72/L72*100</f>
        <v>10.964912280701753</v>
      </c>
      <c r="G72" s="71">
        <f>J72/L72*100</f>
        <v>35.526315789473685</v>
      </c>
      <c r="H72" s="77">
        <f>K72/L72*100</f>
        <v>53.508771929824562</v>
      </c>
      <c r="I72" s="76">
        <v>25</v>
      </c>
      <c r="J72" s="72">
        <v>81</v>
      </c>
      <c r="K72" s="72">
        <v>122</v>
      </c>
      <c r="L72" s="74">
        <f>I72+J72+K72</f>
        <v>228</v>
      </c>
    </row>
    <row r="73" spans="1:16" ht="15.75" thickBot="1">
      <c r="A73" s="138" t="s">
        <v>324</v>
      </c>
      <c r="B73" s="1"/>
      <c r="C73" s="1"/>
      <c r="D73" s="1"/>
      <c r="E73" s="23" t="s">
        <v>319</v>
      </c>
      <c r="F73" s="80">
        <f>I73/L73*100</f>
        <v>11.061946902654867</v>
      </c>
      <c r="G73" s="75">
        <f>J73/L73*100</f>
        <v>33.628318584070797</v>
      </c>
      <c r="H73" s="78">
        <f>K73/L73*100</f>
        <v>55.309734513274336</v>
      </c>
      <c r="I73" s="21">
        <v>25</v>
      </c>
      <c r="J73" s="7">
        <v>76</v>
      </c>
      <c r="K73" s="7">
        <v>125</v>
      </c>
      <c r="L73" s="8">
        <f>SUM(I73:K73)</f>
        <v>226</v>
      </c>
    </row>
    <row r="74" spans="1:16">
      <c r="A74" s="1"/>
      <c r="B74" s="1"/>
      <c r="C74" s="1"/>
      <c r="D74" s="1"/>
      <c r="E74" s="1"/>
      <c r="F74" s="144" t="s">
        <v>66</v>
      </c>
      <c r="G74" s="1"/>
      <c r="H74" s="1"/>
      <c r="I74" s="1">
        <f>SUM(I69:I73)</f>
        <v>220</v>
      </c>
      <c r="J74" s="1">
        <f>SUM(J69:J73)</f>
        <v>414</v>
      </c>
      <c r="K74" s="1">
        <f>SUM(K69:K73)</f>
        <v>471</v>
      </c>
      <c r="L74" s="281"/>
    </row>
    <row r="75" spans="1:16">
      <c r="A75" s="1"/>
      <c r="B75" s="1"/>
      <c r="C75" s="1"/>
      <c r="D75" s="1"/>
      <c r="E75" s="1"/>
      <c r="F75" s="144" t="s">
        <v>529</v>
      </c>
      <c r="G75" s="1"/>
      <c r="H75" s="1"/>
      <c r="I75" s="52">
        <f>I74/E77*100</f>
        <v>19.909502262443439</v>
      </c>
      <c r="J75" s="52">
        <f>J74/E77*100</f>
        <v>37.466063348416291</v>
      </c>
      <c r="K75" s="1">
        <f>K74/E77*100</f>
        <v>42.624434389140269</v>
      </c>
      <c r="L75">
        <f>SUM(I75:K75)</f>
        <v>100</v>
      </c>
    </row>
    <row r="76" spans="1:16">
      <c r="A76" s="1" t="s">
        <v>478</v>
      </c>
      <c r="B76" s="1"/>
      <c r="C76" s="1"/>
      <c r="D76" s="1"/>
      <c r="E76" s="24">
        <f>258*5</f>
        <v>1290</v>
      </c>
      <c r="F76" s="1"/>
      <c r="G76" s="1"/>
      <c r="H76" s="1"/>
      <c r="I76" s="180"/>
      <c r="J76" s="180"/>
      <c r="K76" s="180"/>
      <c r="L76" s="181"/>
    </row>
    <row r="77" spans="1:16">
      <c r="A77" s="1" t="s">
        <v>512</v>
      </c>
      <c r="B77" s="1"/>
      <c r="C77" s="1"/>
      <c r="D77" s="1"/>
      <c r="E77" s="24">
        <f>SUM(L69:L73)</f>
        <v>1105</v>
      </c>
      <c r="F77" s="1"/>
      <c r="G77" s="1"/>
      <c r="H77" s="1"/>
      <c r="I77" s="1"/>
      <c r="J77" s="1"/>
      <c r="K77" s="1"/>
    </row>
    <row r="78" spans="1:16">
      <c r="A78" s="1" t="s">
        <v>513</v>
      </c>
      <c r="B78" s="1"/>
      <c r="C78" s="1"/>
      <c r="D78" s="1"/>
      <c r="E78" s="24">
        <f>E77/E76*100</f>
        <v>85.658914728682163</v>
      </c>
      <c r="F78" s="1"/>
      <c r="G78" s="1"/>
      <c r="H78" s="1"/>
      <c r="I78" s="1"/>
      <c r="J78" s="1"/>
      <c r="K78" s="1"/>
    </row>
    <row r="79" spans="1:1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8">
      <c r="A101" s="1"/>
      <c r="B101" s="1"/>
      <c r="C101" s="1" t="s">
        <v>576</v>
      </c>
      <c r="D101" s="1"/>
      <c r="E101" s="1"/>
      <c r="F101" s="1"/>
      <c r="G101" s="1"/>
      <c r="H101" s="1"/>
      <c r="I101" s="1"/>
      <c r="J101" s="1"/>
      <c r="K101" s="1"/>
    </row>
    <row r="102" spans="1:18" ht="15.75" thickBot="1">
      <c r="A102" s="1" t="s">
        <v>834</v>
      </c>
      <c r="B102" s="1"/>
      <c r="C102" s="280"/>
      <c r="D102" s="1"/>
      <c r="E102" s="280" t="s">
        <v>593</v>
      </c>
      <c r="F102" s="1"/>
      <c r="G102" s="1"/>
      <c r="H102" s="1"/>
      <c r="I102" s="1"/>
      <c r="J102" s="1"/>
      <c r="K102" s="1"/>
    </row>
    <row r="103" spans="1:18" ht="15.75" thickBot="1">
      <c r="A103" s="1"/>
      <c r="B103" s="1"/>
      <c r="C103" s="113"/>
      <c r="D103" s="213"/>
      <c r="E103" s="1" t="s">
        <v>28</v>
      </c>
      <c r="F103" s="95" t="s">
        <v>93</v>
      </c>
      <c r="G103" s="96" t="s">
        <v>94</v>
      </c>
      <c r="H103" s="97" t="s">
        <v>95</v>
      </c>
      <c r="I103" s="98" t="s">
        <v>96</v>
      </c>
      <c r="J103" s="96" t="s">
        <v>97</v>
      </c>
      <c r="K103" s="96" t="s">
        <v>98</v>
      </c>
      <c r="L103" s="99" t="s">
        <v>26</v>
      </c>
      <c r="M103" s="1" t="s">
        <v>402</v>
      </c>
      <c r="N103" s="1" t="s">
        <v>338</v>
      </c>
      <c r="O103" s="1"/>
      <c r="P103" s="1"/>
      <c r="Q103">
        <v>1</v>
      </c>
    </row>
    <row r="104" spans="1:18">
      <c r="A104" s="138" t="s">
        <v>337</v>
      </c>
      <c r="B104" s="1"/>
      <c r="C104" s="1"/>
      <c r="D104" s="1"/>
      <c r="E104" s="143" t="s">
        <v>76</v>
      </c>
      <c r="F104" s="48">
        <f t="shared" ref="F104:F114" si="4">I104/L104*100</f>
        <v>66.071428571428569</v>
      </c>
      <c r="G104" s="49">
        <f t="shared" ref="G104:G114" si="5">J104/L104*100</f>
        <v>25.892857142857146</v>
      </c>
      <c r="H104" s="50">
        <f t="shared" ref="H104:H114" si="6">K104/L104*100</f>
        <v>8.0357142857142865</v>
      </c>
      <c r="I104" s="100">
        <v>148</v>
      </c>
      <c r="J104" s="4">
        <v>58</v>
      </c>
      <c r="K104" s="4">
        <v>18</v>
      </c>
      <c r="L104" s="5">
        <f>I104+J104+K104</f>
        <v>224</v>
      </c>
      <c r="M104" s="1" t="s">
        <v>373</v>
      </c>
      <c r="N104" s="1"/>
      <c r="O104" s="1"/>
      <c r="P104" s="1"/>
      <c r="Q104">
        <v>1</v>
      </c>
    </row>
    <row r="105" spans="1:18">
      <c r="A105" s="138" t="s">
        <v>332</v>
      </c>
      <c r="B105" s="1"/>
      <c r="C105" s="1"/>
      <c r="D105" s="1"/>
      <c r="E105" s="143" t="s">
        <v>77</v>
      </c>
      <c r="F105" s="73">
        <f t="shared" si="4"/>
        <v>60.444444444444443</v>
      </c>
      <c r="G105" s="71">
        <f t="shared" si="5"/>
        <v>34.222222222222221</v>
      </c>
      <c r="H105" s="77">
        <f t="shared" si="6"/>
        <v>5.3333333333333339</v>
      </c>
      <c r="I105" s="76">
        <v>136</v>
      </c>
      <c r="J105" s="72">
        <v>77</v>
      </c>
      <c r="K105" s="72">
        <v>12</v>
      </c>
      <c r="L105" s="74">
        <f t="shared" ref="L105:L115" si="7">I105+J105+K105</f>
        <v>225</v>
      </c>
      <c r="M105" s="1" t="s">
        <v>381</v>
      </c>
      <c r="N105" s="1"/>
      <c r="O105" s="1"/>
      <c r="P105" s="1"/>
      <c r="Q105">
        <v>1</v>
      </c>
    </row>
    <row r="106" spans="1:18">
      <c r="A106" s="138" t="s">
        <v>333</v>
      </c>
      <c r="B106" s="1"/>
      <c r="C106" s="1"/>
      <c r="D106" s="1"/>
      <c r="E106" s="143" t="s">
        <v>78</v>
      </c>
      <c r="F106" s="73">
        <f t="shared" si="4"/>
        <v>63.436123348017624</v>
      </c>
      <c r="G106" s="71">
        <f t="shared" si="5"/>
        <v>28.634361233480178</v>
      </c>
      <c r="H106" s="77">
        <f t="shared" si="6"/>
        <v>7.929515418502203</v>
      </c>
      <c r="I106" s="76">
        <v>144</v>
      </c>
      <c r="J106" s="72">
        <v>65</v>
      </c>
      <c r="K106" s="72">
        <v>18</v>
      </c>
      <c r="L106" s="74">
        <f t="shared" si="7"/>
        <v>227</v>
      </c>
      <c r="M106" s="138" t="s">
        <v>389</v>
      </c>
      <c r="N106" s="1"/>
      <c r="O106" s="1"/>
      <c r="P106" s="1"/>
      <c r="R106">
        <v>1</v>
      </c>
    </row>
    <row r="107" spans="1:18">
      <c r="A107" s="138" t="s">
        <v>334</v>
      </c>
      <c r="B107" s="1"/>
      <c r="C107" s="1"/>
      <c r="D107" s="1"/>
      <c r="E107" s="143" t="s">
        <v>79</v>
      </c>
      <c r="F107" s="73">
        <f t="shared" si="4"/>
        <v>75.555555555555557</v>
      </c>
      <c r="G107" s="71">
        <f t="shared" si="5"/>
        <v>20</v>
      </c>
      <c r="H107" s="77">
        <f t="shared" si="6"/>
        <v>4.4444444444444446</v>
      </c>
      <c r="I107" s="76">
        <v>170</v>
      </c>
      <c r="J107" s="72">
        <v>45</v>
      </c>
      <c r="K107" s="72">
        <v>10</v>
      </c>
      <c r="L107" s="74">
        <f t="shared" si="7"/>
        <v>225</v>
      </c>
      <c r="M107" s="1" t="s">
        <v>398</v>
      </c>
      <c r="O107">
        <v>1</v>
      </c>
    </row>
    <row r="108" spans="1:18">
      <c r="A108" s="138" t="s">
        <v>326</v>
      </c>
      <c r="B108" s="1"/>
      <c r="C108" s="1"/>
      <c r="D108" s="1"/>
      <c r="E108" s="143" t="s">
        <v>81</v>
      </c>
      <c r="F108" s="73">
        <f t="shared" si="4"/>
        <v>43.04347826086957</v>
      </c>
      <c r="G108" s="71">
        <f t="shared" si="5"/>
        <v>31.739130434782609</v>
      </c>
      <c r="H108" s="77">
        <f t="shared" si="6"/>
        <v>25.217391304347824</v>
      </c>
      <c r="I108" s="76">
        <v>99</v>
      </c>
      <c r="J108" s="72">
        <v>73</v>
      </c>
      <c r="K108" s="72">
        <v>58</v>
      </c>
      <c r="L108" s="74">
        <f t="shared" si="7"/>
        <v>230</v>
      </c>
    </row>
    <row r="109" spans="1:18">
      <c r="A109" s="138" t="s">
        <v>327</v>
      </c>
      <c r="B109" s="1"/>
      <c r="C109" s="1"/>
      <c r="D109" s="1"/>
      <c r="E109" s="143" t="s">
        <v>82</v>
      </c>
      <c r="F109" s="73">
        <f t="shared" si="4"/>
        <v>40.772532188841204</v>
      </c>
      <c r="G109" s="71">
        <f t="shared" si="5"/>
        <v>41.201716738197426</v>
      </c>
      <c r="H109" s="77">
        <f t="shared" si="6"/>
        <v>18.025751072961373</v>
      </c>
      <c r="I109" s="76">
        <v>95</v>
      </c>
      <c r="J109" s="72">
        <v>96</v>
      </c>
      <c r="K109" s="72">
        <v>42</v>
      </c>
      <c r="L109" s="74">
        <f t="shared" si="7"/>
        <v>233</v>
      </c>
      <c r="M109" t="s">
        <v>28</v>
      </c>
      <c r="N109" t="s">
        <v>93</v>
      </c>
      <c r="O109" t="s">
        <v>94</v>
      </c>
      <c r="P109" t="s">
        <v>95</v>
      </c>
    </row>
    <row r="110" spans="1:18">
      <c r="A110" s="138" t="s">
        <v>328</v>
      </c>
      <c r="B110" s="1"/>
      <c r="C110" s="1"/>
      <c r="D110" s="1"/>
      <c r="E110" s="143" t="s">
        <v>104</v>
      </c>
      <c r="F110" s="73">
        <f t="shared" si="4"/>
        <v>35.064935064935064</v>
      </c>
      <c r="G110" s="71">
        <f t="shared" si="5"/>
        <v>51.515151515151516</v>
      </c>
      <c r="H110" s="77">
        <f t="shared" si="6"/>
        <v>13.419913419913421</v>
      </c>
      <c r="I110" s="76">
        <v>81</v>
      </c>
      <c r="J110" s="72">
        <v>119</v>
      </c>
      <c r="K110" s="72">
        <v>31</v>
      </c>
      <c r="L110" s="74">
        <f t="shared" si="7"/>
        <v>231</v>
      </c>
      <c r="M110" t="s">
        <v>111</v>
      </c>
      <c r="N110" s="182">
        <v>31.03448275862069</v>
      </c>
      <c r="O110" s="182">
        <v>45.812807881773395</v>
      </c>
      <c r="P110" s="182">
        <v>23.152709359605911</v>
      </c>
    </row>
    <row r="111" spans="1:18">
      <c r="A111" s="138" t="s">
        <v>335</v>
      </c>
      <c r="B111" s="1"/>
      <c r="C111" s="1"/>
      <c r="D111" s="1"/>
      <c r="E111" s="143" t="s">
        <v>107</v>
      </c>
      <c r="F111" s="73">
        <f t="shared" si="4"/>
        <v>41.284403669724774</v>
      </c>
      <c r="G111" s="71">
        <f t="shared" si="5"/>
        <v>46.330275229357795</v>
      </c>
      <c r="H111" s="77">
        <f t="shared" si="6"/>
        <v>12.385321100917432</v>
      </c>
      <c r="I111" s="76">
        <v>90</v>
      </c>
      <c r="J111" s="72">
        <v>101</v>
      </c>
      <c r="K111" s="72">
        <v>27</v>
      </c>
      <c r="L111" s="74">
        <f t="shared" si="7"/>
        <v>218</v>
      </c>
      <c r="M111" t="s">
        <v>113</v>
      </c>
      <c r="N111" s="182">
        <v>34.615384615384613</v>
      </c>
      <c r="O111" s="182">
        <v>29.326923076923077</v>
      </c>
      <c r="P111" s="182">
        <v>36.057692307692307</v>
      </c>
    </row>
    <row r="112" spans="1:18">
      <c r="A112" s="138" t="s">
        <v>329</v>
      </c>
      <c r="B112" s="1"/>
      <c r="C112" s="1"/>
      <c r="D112" s="1"/>
      <c r="E112" s="143" t="s">
        <v>109</v>
      </c>
      <c r="F112" s="73">
        <f t="shared" si="4"/>
        <v>46.788990825688074</v>
      </c>
      <c r="G112" s="71">
        <f t="shared" si="5"/>
        <v>38.990825688073393</v>
      </c>
      <c r="H112" s="77">
        <f t="shared" si="6"/>
        <v>14.220183486238533</v>
      </c>
      <c r="I112" s="76">
        <v>102</v>
      </c>
      <c r="J112" s="72">
        <v>85</v>
      </c>
      <c r="K112" s="72">
        <v>31</v>
      </c>
      <c r="L112" s="74">
        <f t="shared" si="7"/>
        <v>218</v>
      </c>
      <c r="M112" t="s">
        <v>104</v>
      </c>
      <c r="N112" s="182">
        <v>35.064935064935064</v>
      </c>
      <c r="O112" s="182">
        <v>51.515151515151516</v>
      </c>
      <c r="P112" s="182">
        <v>13.419913419913421</v>
      </c>
    </row>
    <row r="113" spans="1:16">
      <c r="A113" s="138" t="s">
        <v>330</v>
      </c>
      <c r="B113" s="1"/>
      <c r="C113" s="1"/>
      <c r="D113" s="1"/>
      <c r="E113" s="143" t="s">
        <v>111</v>
      </c>
      <c r="F113" s="73">
        <f t="shared" si="4"/>
        <v>31.03448275862069</v>
      </c>
      <c r="G113" s="71">
        <f t="shared" si="5"/>
        <v>45.812807881773395</v>
      </c>
      <c r="H113" s="77">
        <f t="shared" si="6"/>
        <v>23.152709359605911</v>
      </c>
      <c r="I113" s="76">
        <v>63</v>
      </c>
      <c r="J113" s="72">
        <v>93</v>
      </c>
      <c r="K113" s="72">
        <v>47</v>
      </c>
      <c r="L113" s="74">
        <f t="shared" si="7"/>
        <v>203</v>
      </c>
      <c r="M113" t="s">
        <v>82</v>
      </c>
      <c r="N113" s="182">
        <v>40.772532188841204</v>
      </c>
      <c r="O113" s="182">
        <v>41.201716738197426</v>
      </c>
      <c r="P113" s="182">
        <v>18.025751072961373</v>
      </c>
    </row>
    <row r="114" spans="1:16">
      <c r="A114" s="138" t="s">
        <v>336</v>
      </c>
      <c r="B114" s="1"/>
      <c r="C114" s="1"/>
      <c r="D114" s="1"/>
      <c r="E114" s="143" t="s">
        <v>113</v>
      </c>
      <c r="F114" s="73">
        <f t="shared" si="4"/>
        <v>34.615384615384613</v>
      </c>
      <c r="G114" s="71">
        <f t="shared" si="5"/>
        <v>29.326923076923077</v>
      </c>
      <c r="H114" s="77">
        <f t="shared" si="6"/>
        <v>36.057692307692307</v>
      </c>
      <c r="I114" s="76">
        <v>72</v>
      </c>
      <c r="J114" s="72">
        <v>61</v>
      </c>
      <c r="K114" s="72">
        <v>75</v>
      </c>
      <c r="L114" s="74">
        <f t="shared" si="7"/>
        <v>208</v>
      </c>
      <c r="M114" t="s">
        <v>107</v>
      </c>
      <c r="N114" s="182">
        <v>41.284403669724774</v>
      </c>
      <c r="O114" s="182">
        <v>46.330275229357795</v>
      </c>
      <c r="P114" s="182">
        <v>12.385321100917432</v>
      </c>
    </row>
    <row r="115" spans="1:16">
      <c r="A115" s="144"/>
      <c r="B115" s="1"/>
      <c r="C115" s="1"/>
      <c r="D115" s="144" t="s">
        <v>331</v>
      </c>
      <c r="E115" s="143" t="s">
        <v>115</v>
      </c>
      <c r="F115" s="73"/>
      <c r="G115" s="71"/>
      <c r="H115" s="77"/>
      <c r="I115" s="76"/>
      <c r="J115" s="72"/>
      <c r="K115" s="72">
        <v>5</v>
      </c>
      <c r="L115" s="74">
        <f t="shared" si="7"/>
        <v>5</v>
      </c>
      <c r="M115" t="s">
        <v>81</v>
      </c>
      <c r="N115" s="182">
        <v>43.04347826086957</v>
      </c>
      <c r="O115" s="182">
        <v>31.739130434782609</v>
      </c>
      <c r="P115" s="182">
        <v>25.217391304347824</v>
      </c>
    </row>
    <row r="116" spans="1:16">
      <c r="A116" s="1"/>
      <c r="B116" s="1"/>
      <c r="C116" s="1"/>
      <c r="D116" s="1"/>
      <c r="E116" s="1"/>
      <c r="F116" s="144" t="s">
        <v>66</v>
      </c>
      <c r="G116" s="1"/>
      <c r="H116" s="1"/>
      <c r="I116" s="1">
        <f>SUM(I104:I115)</f>
        <v>1200</v>
      </c>
      <c r="J116" s="1">
        <f>SUM(J104:J115)</f>
        <v>873</v>
      </c>
      <c r="K116" s="1">
        <f>SUM(K104:K115)</f>
        <v>374</v>
      </c>
      <c r="L116" s="113"/>
      <c r="M116" t="s">
        <v>109</v>
      </c>
      <c r="N116" s="182">
        <v>46.788990825688074</v>
      </c>
      <c r="O116" s="182">
        <v>38.990825688073393</v>
      </c>
      <c r="P116" s="182">
        <v>14.220183486238533</v>
      </c>
    </row>
    <row r="117" spans="1:16">
      <c r="A117" s="1"/>
      <c r="B117" s="1"/>
      <c r="C117" s="1"/>
      <c r="D117" s="138"/>
      <c r="E117" s="1"/>
      <c r="F117" s="144" t="s">
        <v>529</v>
      </c>
      <c r="G117" s="1"/>
      <c r="H117" s="1"/>
      <c r="I117" s="52">
        <f>I116/E119*100</f>
        <v>49.039640375970578</v>
      </c>
      <c r="J117" s="52">
        <f>J116/E119*100</f>
        <v>35.676338373518597</v>
      </c>
      <c r="K117" s="52">
        <f>K116/E119*100</f>
        <v>15.284021250510829</v>
      </c>
      <c r="L117" s="181">
        <f>SUM(I117:K117)</f>
        <v>100.00000000000001</v>
      </c>
      <c r="M117" t="s">
        <v>77</v>
      </c>
      <c r="N117" s="182">
        <v>60.444444444444443</v>
      </c>
      <c r="O117" s="182">
        <v>34.222222222222221</v>
      </c>
      <c r="P117" s="182">
        <v>5.3333333333333339</v>
      </c>
    </row>
    <row r="118" spans="1:16">
      <c r="A118" s="1" t="s">
        <v>478</v>
      </c>
      <c r="B118" s="1"/>
      <c r="C118" s="1"/>
      <c r="D118" s="1"/>
      <c r="E118" s="1">
        <f>258*12</f>
        <v>3096</v>
      </c>
      <c r="F118" s="1"/>
      <c r="G118" s="1"/>
      <c r="H118" s="1"/>
      <c r="I118" s="1"/>
      <c r="J118" s="1"/>
      <c r="K118" s="1"/>
      <c r="L118" t="s">
        <v>28</v>
      </c>
      <c r="M118" t="s">
        <v>78</v>
      </c>
      <c r="N118" s="182">
        <v>63.436123348017624</v>
      </c>
      <c r="O118" s="182">
        <v>28.634361233480178</v>
      </c>
      <c r="P118" s="182">
        <v>7.929515418502203</v>
      </c>
    </row>
    <row r="119" spans="1:16">
      <c r="A119" s="1" t="s">
        <v>512</v>
      </c>
      <c r="B119" s="1"/>
      <c r="C119" s="1"/>
      <c r="D119" s="1"/>
      <c r="E119" s="1">
        <f>SUM(L104:L115)</f>
        <v>2447</v>
      </c>
      <c r="F119" s="1"/>
      <c r="G119" s="1"/>
      <c r="H119" s="1"/>
      <c r="I119" s="1"/>
      <c r="J119" s="1"/>
      <c r="K119" s="1"/>
      <c r="M119" t="s">
        <v>76</v>
      </c>
      <c r="N119" s="182">
        <v>66.071428571428598</v>
      </c>
      <c r="O119" s="182">
        <v>25.892857142857146</v>
      </c>
      <c r="P119" s="182">
        <v>8.0357142857142865</v>
      </c>
    </row>
    <row r="120" spans="1:16">
      <c r="A120" s="1" t="s">
        <v>513</v>
      </c>
      <c r="B120" s="1"/>
      <c r="C120" s="1"/>
      <c r="D120" s="1"/>
      <c r="E120" s="52">
        <f>E119/E118*100</f>
        <v>79.037467700258404</v>
      </c>
      <c r="F120" s="1"/>
      <c r="G120" s="1"/>
      <c r="H120" s="1"/>
      <c r="I120" s="1"/>
      <c r="J120" s="1"/>
      <c r="K120" s="1"/>
      <c r="M120" t="s">
        <v>79</v>
      </c>
      <c r="N120" s="182">
        <v>75.555555555555557</v>
      </c>
      <c r="O120" s="182">
        <v>20</v>
      </c>
      <c r="P120" s="182">
        <v>4.4444444444444446</v>
      </c>
    </row>
    <row r="121" spans="1:1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</sheetData>
  <phoneticPr fontId="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C226"/>
  <sheetViews>
    <sheetView tabSelected="1" workbookViewId="0">
      <selection activeCell="C40" sqref="C40"/>
    </sheetView>
  </sheetViews>
  <sheetFormatPr defaultRowHeight="15"/>
  <cols>
    <col min="1" max="3" width="8.7109375" customWidth="1"/>
    <col min="4" max="4" width="10.85546875" customWidth="1"/>
    <col min="5" max="5" width="4.85546875" customWidth="1"/>
    <col min="6" max="6" width="0.7109375" customWidth="1"/>
    <col min="7" max="9" width="8.7109375" customWidth="1"/>
    <col min="10" max="10" width="12.28515625" customWidth="1"/>
    <col min="11" max="11" width="4.5703125" customWidth="1"/>
    <col min="14" max="27" width="4.7109375" customWidth="1"/>
  </cols>
  <sheetData>
    <row r="1" spans="1:28">
      <c r="A1" s="24" t="s">
        <v>595</v>
      </c>
      <c r="B1" s="1"/>
      <c r="C1" s="1" t="s">
        <v>597</v>
      </c>
      <c r="D1" s="1"/>
      <c r="E1" s="1"/>
      <c r="F1" s="1"/>
      <c r="G1" s="1"/>
      <c r="H1" s="1"/>
      <c r="I1" s="1"/>
      <c r="J1" s="1"/>
    </row>
    <row r="2" spans="1:28" ht="15.75" thickBot="1">
      <c r="A2" s="1"/>
      <c r="B2" s="1"/>
      <c r="C2" s="1" t="s">
        <v>596</v>
      </c>
      <c r="D2" s="1"/>
      <c r="E2" s="1"/>
      <c r="F2" s="1"/>
      <c r="G2" s="1"/>
      <c r="H2" s="1" t="s">
        <v>622</v>
      </c>
      <c r="I2" s="1"/>
      <c r="J2" s="1"/>
    </row>
    <row r="3" spans="1:28" ht="15.75" thickBot="1">
      <c r="A3" s="200" t="s">
        <v>598</v>
      </c>
      <c r="B3" s="43"/>
      <c r="C3" s="43"/>
      <c r="D3" s="43"/>
      <c r="E3" s="282" t="s">
        <v>599</v>
      </c>
      <c r="F3" s="1"/>
      <c r="G3" s="196" t="s">
        <v>600</v>
      </c>
      <c r="H3" s="43"/>
      <c r="I3" s="43"/>
      <c r="J3" s="43"/>
      <c r="K3" s="284" t="s">
        <v>599</v>
      </c>
      <c r="M3" s="1" t="s">
        <v>831</v>
      </c>
    </row>
    <row r="4" spans="1:28">
      <c r="A4" s="87" t="s">
        <v>613</v>
      </c>
      <c r="B4" s="44"/>
      <c r="C4" s="44"/>
      <c r="D4" s="44"/>
      <c r="E4" s="283"/>
      <c r="F4" s="1"/>
      <c r="G4" s="87" t="s">
        <v>653</v>
      </c>
      <c r="H4" s="44"/>
      <c r="I4" s="44"/>
      <c r="J4" s="44"/>
      <c r="K4" s="283"/>
      <c r="M4" s="1" t="s">
        <v>832</v>
      </c>
      <c r="N4" s="266" t="s">
        <v>76</v>
      </c>
      <c r="O4" t="s">
        <v>77</v>
      </c>
      <c r="P4" t="s">
        <v>78</v>
      </c>
      <c r="Q4" t="s">
        <v>79</v>
      </c>
      <c r="R4" t="s">
        <v>80</v>
      </c>
      <c r="S4" t="s">
        <v>81</v>
      </c>
      <c r="T4" t="s">
        <v>82</v>
      </c>
      <c r="U4" t="s">
        <v>104</v>
      </c>
      <c r="V4" t="s">
        <v>107</v>
      </c>
      <c r="W4" t="s">
        <v>109</v>
      </c>
      <c r="X4" t="s">
        <v>111</v>
      </c>
      <c r="Y4" t="s">
        <v>113</v>
      </c>
      <c r="Z4" t="s">
        <v>115</v>
      </c>
      <c r="AA4" t="s">
        <v>98</v>
      </c>
      <c r="AB4" t="s">
        <v>26</v>
      </c>
    </row>
    <row r="5" spans="1:28">
      <c r="A5" s="87" t="s">
        <v>638</v>
      </c>
      <c r="B5" s="44"/>
      <c r="C5" s="44"/>
      <c r="D5" s="44"/>
      <c r="E5" s="283">
        <v>17</v>
      </c>
      <c r="F5" s="1"/>
      <c r="G5" s="87" t="s">
        <v>654</v>
      </c>
      <c r="H5" s="44"/>
      <c r="I5" s="44"/>
      <c r="J5" s="44"/>
      <c r="K5" s="283">
        <v>4</v>
      </c>
      <c r="M5" s="1" t="s">
        <v>399</v>
      </c>
      <c r="N5">
        <v>15.8</v>
      </c>
      <c r="O5">
        <v>5.2</v>
      </c>
      <c r="P5">
        <v>13.4</v>
      </c>
      <c r="Q5">
        <v>9.3000000000000007</v>
      </c>
      <c r="R5">
        <v>0.3</v>
      </c>
      <c r="S5">
        <v>11.3</v>
      </c>
      <c r="T5">
        <v>1.4</v>
      </c>
      <c r="U5">
        <v>3.8</v>
      </c>
      <c r="V5">
        <v>1.7</v>
      </c>
      <c r="W5">
        <v>18.600000000000001</v>
      </c>
      <c r="X5">
        <v>0</v>
      </c>
      <c r="Y5">
        <v>2.7</v>
      </c>
      <c r="Z5">
        <v>1.4</v>
      </c>
      <c r="AA5">
        <v>7.9</v>
      </c>
      <c r="AB5">
        <f>SUM(N5:AA5)</f>
        <v>92.800000000000011</v>
      </c>
    </row>
    <row r="6" spans="1:28">
      <c r="A6" s="87" t="s">
        <v>615</v>
      </c>
      <c r="B6" s="44"/>
      <c r="C6" s="44"/>
      <c r="D6" s="44"/>
      <c r="E6" s="283">
        <v>17</v>
      </c>
      <c r="F6" s="1"/>
      <c r="G6" s="87" t="s">
        <v>742</v>
      </c>
      <c r="H6" s="44"/>
      <c r="I6" s="44"/>
      <c r="J6" s="44"/>
      <c r="K6" s="283">
        <v>4</v>
      </c>
    </row>
    <row r="7" spans="1:28">
      <c r="A7" s="87" t="s">
        <v>614</v>
      </c>
      <c r="B7" s="44"/>
      <c r="C7" s="44"/>
      <c r="D7" s="44"/>
      <c r="E7" s="283">
        <v>5</v>
      </c>
      <c r="F7" s="1"/>
      <c r="G7" s="87" t="s">
        <v>741</v>
      </c>
      <c r="H7" s="44"/>
      <c r="I7" s="44"/>
      <c r="J7" s="44"/>
      <c r="K7" s="283">
        <v>3</v>
      </c>
      <c r="M7" s="1" t="s">
        <v>832</v>
      </c>
      <c r="N7" t="s">
        <v>109</v>
      </c>
      <c r="O7" t="s">
        <v>76</v>
      </c>
      <c r="P7" t="s">
        <v>78</v>
      </c>
      <c r="Q7" t="s">
        <v>81</v>
      </c>
      <c r="R7" t="s">
        <v>79</v>
      </c>
      <c r="S7" t="s">
        <v>98</v>
      </c>
      <c r="T7" t="s">
        <v>77</v>
      </c>
      <c r="U7" t="s">
        <v>104</v>
      </c>
      <c r="V7" t="s">
        <v>113</v>
      </c>
      <c r="W7" t="s">
        <v>107</v>
      </c>
      <c r="X7" t="s">
        <v>115</v>
      </c>
      <c r="Y7" t="s">
        <v>82</v>
      </c>
      <c r="Z7" t="s">
        <v>80</v>
      </c>
      <c r="AA7" t="s">
        <v>111</v>
      </c>
    </row>
    <row r="8" spans="1:28">
      <c r="A8" s="87" t="s">
        <v>639</v>
      </c>
      <c r="B8" s="44"/>
      <c r="C8" s="44"/>
      <c r="D8" s="44"/>
      <c r="E8" s="283">
        <v>2</v>
      </c>
      <c r="F8" s="1"/>
      <c r="G8" s="87" t="s">
        <v>657</v>
      </c>
      <c r="H8" s="44"/>
      <c r="I8" s="44"/>
      <c r="J8" s="44"/>
      <c r="K8" s="283">
        <v>2</v>
      </c>
      <c r="M8" s="1" t="s">
        <v>399</v>
      </c>
      <c r="N8">
        <v>18.600000000000001</v>
      </c>
      <c r="O8">
        <v>15.8</v>
      </c>
      <c r="P8">
        <v>13.4</v>
      </c>
      <c r="Q8">
        <v>11.3</v>
      </c>
      <c r="R8">
        <v>9.3000000000000007</v>
      </c>
      <c r="S8">
        <v>7.9</v>
      </c>
      <c r="T8">
        <v>5.2</v>
      </c>
      <c r="U8">
        <v>3.8</v>
      </c>
      <c r="V8">
        <v>2.7</v>
      </c>
      <c r="W8">
        <v>1.7</v>
      </c>
      <c r="X8">
        <v>1.4</v>
      </c>
      <c r="Y8">
        <v>1.4</v>
      </c>
      <c r="Z8">
        <v>0.3</v>
      </c>
      <c r="AA8">
        <v>0</v>
      </c>
    </row>
    <row r="9" spans="1:28">
      <c r="A9" s="87" t="s">
        <v>738</v>
      </c>
      <c r="B9" s="44"/>
      <c r="C9" s="44"/>
      <c r="D9" s="44"/>
      <c r="E9" s="283">
        <v>1</v>
      </c>
      <c r="F9" s="1"/>
      <c r="G9" s="87" t="s">
        <v>660</v>
      </c>
      <c r="H9" s="44"/>
      <c r="I9" s="44"/>
      <c r="J9" s="44"/>
      <c r="K9" s="283">
        <v>2</v>
      </c>
    </row>
    <row r="10" spans="1:28">
      <c r="A10" s="87" t="s">
        <v>739</v>
      </c>
      <c r="B10" s="44"/>
      <c r="C10" s="44"/>
      <c r="D10" s="44"/>
      <c r="E10" s="283">
        <v>1</v>
      </c>
      <c r="F10" s="1"/>
      <c r="G10" s="87"/>
      <c r="H10" s="44"/>
      <c r="I10" s="44"/>
      <c r="J10" s="44"/>
      <c r="K10" s="283" t="s">
        <v>28</v>
      </c>
    </row>
    <row r="11" spans="1:28">
      <c r="A11" s="87" t="s">
        <v>700</v>
      </c>
      <c r="B11" s="44"/>
      <c r="C11" s="44"/>
      <c r="D11" s="44"/>
      <c r="E11" s="283">
        <v>1</v>
      </c>
      <c r="F11" s="1"/>
      <c r="G11" s="87"/>
      <c r="H11" s="44"/>
      <c r="I11" s="44"/>
      <c r="J11" s="44"/>
      <c r="K11" s="283">
        <v>0</v>
      </c>
    </row>
    <row r="12" spans="1:28">
      <c r="A12" s="87" t="s">
        <v>761</v>
      </c>
      <c r="B12" s="44"/>
      <c r="C12" s="44"/>
      <c r="D12" s="44"/>
      <c r="E12" s="283">
        <v>1</v>
      </c>
      <c r="F12" s="1"/>
      <c r="G12" s="87"/>
      <c r="H12" s="44"/>
      <c r="I12" s="44"/>
      <c r="J12" s="44"/>
      <c r="K12" s="283"/>
    </row>
    <row r="13" spans="1:28">
      <c r="A13" s="301" t="s">
        <v>760</v>
      </c>
      <c r="B13" s="192"/>
      <c r="C13" s="192"/>
      <c r="D13" s="192"/>
      <c r="E13" s="302">
        <v>1</v>
      </c>
      <c r="F13" s="1"/>
      <c r="G13" s="198"/>
      <c r="H13" s="192"/>
      <c r="I13" s="192"/>
      <c r="J13" s="192"/>
      <c r="K13" s="302"/>
    </row>
    <row r="14" spans="1:28" ht="15.75" thickBot="1">
      <c r="A14" s="295" t="s">
        <v>830</v>
      </c>
      <c r="B14" s="91"/>
      <c r="C14" s="304">
        <f>E14/291*100</f>
        <v>15.807560137457044</v>
      </c>
      <c r="D14" s="91" t="s">
        <v>314</v>
      </c>
      <c r="E14" s="286">
        <f>SUM(E4:E13)</f>
        <v>46</v>
      </c>
      <c r="F14" s="1"/>
      <c r="G14" s="295" t="s">
        <v>830</v>
      </c>
      <c r="H14" s="91"/>
      <c r="I14" s="304">
        <f>K14/291*100</f>
        <v>5.1546391752577314</v>
      </c>
      <c r="J14" s="91" t="s">
        <v>314</v>
      </c>
      <c r="K14" s="286">
        <f>SUM(K5:K11)</f>
        <v>15</v>
      </c>
    </row>
    <row r="15" spans="1:28" ht="9.75" customHeight="1" thickBot="1">
      <c r="A15" s="1"/>
      <c r="B15" s="1"/>
      <c r="C15" s="1"/>
      <c r="D15" s="1"/>
      <c r="E15" s="150"/>
      <c r="F15" s="1"/>
      <c r="G15" s="1"/>
      <c r="H15" s="1"/>
      <c r="I15" s="1"/>
      <c r="J15" s="1"/>
      <c r="K15" s="150"/>
    </row>
    <row r="16" spans="1:28" ht="15.75" thickBot="1">
      <c r="A16" s="196" t="s">
        <v>601</v>
      </c>
      <c r="B16" s="43"/>
      <c r="C16" s="43"/>
      <c r="D16" s="43"/>
      <c r="E16" s="284" t="s">
        <v>599</v>
      </c>
      <c r="F16" s="1"/>
      <c r="G16" s="196" t="s">
        <v>602</v>
      </c>
      <c r="H16" s="43"/>
      <c r="I16" s="43"/>
      <c r="J16" s="43"/>
      <c r="K16" s="284" t="s">
        <v>599</v>
      </c>
    </row>
    <row r="17" spans="1:29">
      <c r="A17" s="87" t="s">
        <v>616</v>
      </c>
      <c r="B17" s="44"/>
      <c r="C17" s="44"/>
      <c r="D17" s="44"/>
      <c r="E17" s="283"/>
      <c r="F17" s="1"/>
      <c r="G17" s="87" t="s">
        <v>642</v>
      </c>
      <c r="H17" s="44"/>
      <c r="I17" s="44"/>
      <c r="J17" s="44"/>
      <c r="K17" s="283"/>
    </row>
    <row r="18" spans="1:29">
      <c r="A18" s="87" t="s">
        <v>620</v>
      </c>
      <c r="B18" s="44"/>
      <c r="C18" s="44"/>
      <c r="D18" s="44"/>
      <c r="E18" s="283">
        <v>31</v>
      </c>
      <c r="F18" s="1"/>
      <c r="G18" s="87" t="s">
        <v>747</v>
      </c>
      <c r="H18" s="44"/>
      <c r="I18" s="44"/>
      <c r="J18" s="44"/>
      <c r="K18" s="283">
        <v>3</v>
      </c>
    </row>
    <row r="19" spans="1:29">
      <c r="A19" s="87" t="s">
        <v>743</v>
      </c>
      <c r="B19" s="44"/>
      <c r="C19" s="44"/>
      <c r="D19" s="44"/>
      <c r="E19" s="283">
        <v>2</v>
      </c>
      <c r="F19" s="1"/>
      <c r="G19" s="87" t="s">
        <v>748</v>
      </c>
      <c r="H19" s="44"/>
      <c r="I19" s="44"/>
      <c r="J19" s="44"/>
      <c r="K19" s="283">
        <v>2</v>
      </c>
    </row>
    <row r="20" spans="1:29">
      <c r="A20" s="87" t="s">
        <v>635</v>
      </c>
      <c r="B20" s="44"/>
      <c r="C20" s="44"/>
      <c r="D20" s="44"/>
      <c r="E20" s="283"/>
      <c r="F20" s="1"/>
      <c r="G20" s="87" t="s">
        <v>745</v>
      </c>
      <c r="H20" s="44"/>
      <c r="I20" s="44"/>
      <c r="J20" s="44"/>
      <c r="K20" s="283">
        <v>2</v>
      </c>
    </row>
    <row r="21" spans="1:29">
      <c r="A21" s="87" t="s">
        <v>636</v>
      </c>
      <c r="B21" s="44"/>
      <c r="C21" s="44"/>
      <c r="D21" s="44"/>
      <c r="E21" s="283">
        <v>1</v>
      </c>
      <c r="F21" s="1"/>
      <c r="G21" s="87" t="s">
        <v>667</v>
      </c>
      <c r="H21" s="44"/>
      <c r="I21" s="44"/>
      <c r="J21" s="44"/>
      <c r="K21" s="283"/>
    </row>
    <row r="22" spans="1:29">
      <c r="A22" s="87" t="s">
        <v>621</v>
      </c>
      <c r="B22" s="44"/>
      <c r="C22" s="44"/>
      <c r="D22" s="44"/>
      <c r="E22" s="283">
        <v>2</v>
      </c>
      <c r="F22" s="1"/>
      <c r="G22" s="87" t="s">
        <v>668</v>
      </c>
      <c r="H22" s="44"/>
      <c r="I22" s="44"/>
      <c r="J22" s="44"/>
      <c r="K22" s="283">
        <v>12</v>
      </c>
    </row>
    <row r="23" spans="1:29">
      <c r="A23" s="87" t="s">
        <v>631</v>
      </c>
      <c r="B23" s="44"/>
      <c r="C23" s="44"/>
      <c r="D23" s="44"/>
      <c r="E23" s="283"/>
      <c r="F23" s="1"/>
      <c r="G23" s="87" t="s">
        <v>665</v>
      </c>
      <c r="H23" s="44"/>
      <c r="I23" s="44"/>
      <c r="J23" s="44"/>
      <c r="K23" s="283"/>
    </row>
    <row r="24" spans="1:29">
      <c r="A24" s="87" t="s">
        <v>633</v>
      </c>
      <c r="B24" s="44"/>
      <c r="C24" s="44"/>
      <c r="D24" s="44"/>
      <c r="E24" s="283"/>
      <c r="F24" s="1"/>
      <c r="G24" s="87" t="s">
        <v>666</v>
      </c>
      <c r="H24" s="44"/>
      <c r="I24" s="44"/>
      <c r="J24" s="44"/>
      <c r="K24" s="283">
        <v>1</v>
      </c>
    </row>
    <row r="25" spans="1:29">
      <c r="A25" s="87" t="s">
        <v>632</v>
      </c>
      <c r="B25" s="44"/>
      <c r="C25" s="44"/>
      <c r="D25" s="44"/>
      <c r="E25" s="283">
        <v>2</v>
      </c>
      <c r="F25" s="1"/>
      <c r="G25" s="87" t="s">
        <v>651</v>
      </c>
      <c r="H25" s="44"/>
      <c r="I25" s="44"/>
      <c r="J25" s="88"/>
      <c r="K25" s="285">
        <v>3</v>
      </c>
    </row>
    <row r="26" spans="1:29">
      <c r="A26" s="87" t="s">
        <v>744</v>
      </c>
      <c r="B26" s="44"/>
      <c r="C26" s="44"/>
      <c r="D26" s="44"/>
      <c r="E26" s="283">
        <v>1</v>
      </c>
      <c r="F26" s="1"/>
      <c r="G26" s="87" t="s">
        <v>746</v>
      </c>
      <c r="H26" s="44"/>
      <c r="I26" s="44"/>
      <c r="J26" s="44"/>
      <c r="K26" s="283">
        <v>1</v>
      </c>
    </row>
    <row r="27" spans="1:29">
      <c r="A27" s="198" t="s">
        <v>28</v>
      </c>
      <c r="B27" s="192"/>
      <c r="C27" s="192"/>
      <c r="D27" s="192"/>
      <c r="E27" s="302" t="s">
        <v>28</v>
      </c>
      <c r="F27" s="1"/>
      <c r="G27" s="198" t="s">
        <v>677</v>
      </c>
      <c r="H27" s="192"/>
      <c r="I27" s="192"/>
      <c r="J27" s="192"/>
      <c r="K27" s="302">
        <v>3</v>
      </c>
    </row>
    <row r="28" spans="1:29" ht="15.75" thickBot="1">
      <c r="A28" s="295" t="s">
        <v>830</v>
      </c>
      <c r="B28" s="91"/>
      <c r="C28" s="304">
        <f>E28/291*100</f>
        <v>13.402061855670103</v>
      </c>
      <c r="D28" s="91" t="s">
        <v>314</v>
      </c>
      <c r="E28" s="286">
        <f>SUM(E18:E27)</f>
        <v>39</v>
      </c>
      <c r="F28" s="1"/>
      <c r="G28" s="295" t="s">
        <v>830</v>
      </c>
      <c r="H28" s="91"/>
      <c r="I28" s="304">
        <f>K28/291*100</f>
        <v>9.2783505154639183</v>
      </c>
      <c r="J28" s="91" t="s">
        <v>314</v>
      </c>
      <c r="K28" s="286">
        <f>SUM(K18:K27)</f>
        <v>27</v>
      </c>
      <c r="N28" s="1"/>
      <c r="O28" s="266"/>
    </row>
    <row r="29" spans="1:29" ht="9.75" customHeight="1" thickBot="1">
      <c r="A29" s="1"/>
      <c r="B29" s="1"/>
      <c r="C29" s="1"/>
      <c r="D29" s="1"/>
      <c r="E29" s="150"/>
      <c r="F29" s="1"/>
      <c r="G29" s="1"/>
      <c r="H29" s="1"/>
      <c r="I29" s="1"/>
      <c r="J29" s="1"/>
      <c r="K29" s="150"/>
    </row>
    <row r="30" spans="1:29" ht="15.75" thickBot="1">
      <c r="A30" s="196" t="s">
        <v>604</v>
      </c>
      <c r="B30" s="43"/>
      <c r="C30" s="43"/>
      <c r="D30" s="43"/>
      <c r="E30" s="284" t="s">
        <v>599</v>
      </c>
      <c r="F30" s="1"/>
      <c r="G30" s="196" t="s">
        <v>603</v>
      </c>
      <c r="H30" s="43"/>
      <c r="I30" s="43"/>
      <c r="J30" s="43"/>
      <c r="K30" s="284" t="s">
        <v>599</v>
      </c>
      <c r="M30" t="s">
        <v>833</v>
      </c>
    </row>
    <row r="31" spans="1:29">
      <c r="A31" s="87" t="s">
        <v>640</v>
      </c>
      <c r="B31" s="44"/>
      <c r="C31" s="44"/>
      <c r="D31" s="44"/>
      <c r="E31" s="283"/>
      <c r="F31" s="1"/>
      <c r="G31" s="87" t="s">
        <v>618</v>
      </c>
      <c r="H31" s="44"/>
      <c r="I31" s="44"/>
      <c r="J31" s="44"/>
      <c r="K31" s="283">
        <v>1</v>
      </c>
      <c r="M31" s="1" t="s">
        <v>832</v>
      </c>
      <c r="N31" s="266" t="s">
        <v>76</v>
      </c>
      <c r="O31" t="s">
        <v>77</v>
      </c>
      <c r="P31" t="s">
        <v>78</v>
      </c>
      <c r="Q31" t="s">
        <v>79</v>
      </c>
      <c r="R31" t="s">
        <v>80</v>
      </c>
      <c r="S31" t="s">
        <v>81</v>
      </c>
      <c r="T31" t="s">
        <v>82</v>
      </c>
      <c r="U31" t="s">
        <v>104</v>
      </c>
      <c r="V31" t="s">
        <v>107</v>
      </c>
      <c r="W31" t="s">
        <v>109</v>
      </c>
      <c r="X31" t="s">
        <v>111</v>
      </c>
      <c r="Y31" t="s">
        <v>113</v>
      </c>
      <c r="Z31" t="s">
        <v>115</v>
      </c>
      <c r="AA31" t="s">
        <v>98</v>
      </c>
      <c r="AB31" t="s">
        <v>26</v>
      </c>
    </row>
    <row r="32" spans="1:29">
      <c r="A32" s="87" t="s">
        <v>641</v>
      </c>
      <c r="B32" s="44"/>
      <c r="C32" s="44"/>
      <c r="D32" s="44"/>
      <c r="E32" s="283">
        <v>1</v>
      </c>
      <c r="F32" s="1"/>
      <c r="G32" s="87" t="s">
        <v>647</v>
      </c>
      <c r="H32" s="44"/>
      <c r="I32" s="44"/>
      <c r="J32" s="44"/>
      <c r="K32" s="283">
        <v>4</v>
      </c>
      <c r="M32" s="1" t="s">
        <v>399</v>
      </c>
      <c r="N32" s="266">
        <v>21.5</v>
      </c>
      <c r="O32" s="266">
        <v>5.0999999999999996</v>
      </c>
      <c r="P32" s="266">
        <v>9.1999999999999993</v>
      </c>
      <c r="Q32" s="307">
        <v>6</v>
      </c>
      <c r="R32" s="266">
        <v>0</v>
      </c>
      <c r="S32" s="266">
        <v>6.5</v>
      </c>
      <c r="T32" s="266">
        <v>3.2</v>
      </c>
      <c r="U32" s="266">
        <v>2.8</v>
      </c>
      <c r="V32" s="266">
        <v>2.2999999999999998</v>
      </c>
      <c r="W32" s="266">
        <v>3.2</v>
      </c>
      <c r="X32" s="266">
        <v>0</v>
      </c>
      <c r="Y32" s="266">
        <v>1.4</v>
      </c>
      <c r="Z32" s="266">
        <v>5.5</v>
      </c>
      <c r="AA32" s="266">
        <v>7.8</v>
      </c>
      <c r="AB32" s="266">
        <f>SUM(N32:AA32)</f>
        <v>74.499999999999986</v>
      </c>
      <c r="AC32" s="266">
        <f>100-AB32</f>
        <v>25.500000000000014</v>
      </c>
    </row>
    <row r="33" spans="1:27">
      <c r="A33" s="87"/>
      <c r="B33" s="44"/>
      <c r="C33" s="44"/>
      <c r="D33" s="44"/>
      <c r="E33" s="283"/>
      <c r="F33" s="1"/>
      <c r="G33" s="87" t="s">
        <v>637</v>
      </c>
      <c r="H33" s="44"/>
      <c r="I33" s="44"/>
      <c r="J33" s="44"/>
      <c r="K33" s="283">
        <v>2</v>
      </c>
    </row>
    <row r="34" spans="1:27">
      <c r="A34" s="87"/>
      <c r="B34" s="44"/>
      <c r="C34" s="44"/>
      <c r="D34" s="44"/>
      <c r="E34" s="283"/>
      <c r="F34" s="1"/>
      <c r="G34" s="87" t="s">
        <v>619</v>
      </c>
      <c r="H34" s="44"/>
      <c r="I34" s="44"/>
      <c r="J34" s="44"/>
      <c r="K34" s="283">
        <v>4</v>
      </c>
      <c r="M34" s="1" t="s">
        <v>832</v>
      </c>
      <c r="N34" t="s">
        <v>76</v>
      </c>
      <c r="O34" t="s">
        <v>78</v>
      </c>
      <c r="P34" t="s">
        <v>98</v>
      </c>
      <c r="Q34" t="s">
        <v>81</v>
      </c>
      <c r="R34" t="s">
        <v>79</v>
      </c>
      <c r="S34" t="s">
        <v>115</v>
      </c>
      <c r="T34" t="s">
        <v>77</v>
      </c>
      <c r="U34" t="s">
        <v>82</v>
      </c>
      <c r="V34" t="s">
        <v>109</v>
      </c>
      <c r="W34" t="s">
        <v>104</v>
      </c>
      <c r="X34" t="s">
        <v>107</v>
      </c>
      <c r="Y34" t="s">
        <v>113</v>
      </c>
      <c r="Z34" t="s">
        <v>80</v>
      </c>
      <c r="AA34" t="s">
        <v>111</v>
      </c>
    </row>
    <row r="35" spans="1:27">
      <c r="A35" s="87"/>
      <c r="B35" s="44"/>
      <c r="C35" s="44"/>
      <c r="D35" s="44"/>
      <c r="E35" s="283"/>
      <c r="F35" s="1"/>
      <c r="G35" s="87" t="s">
        <v>669</v>
      </c>
      <c r="H35" s="44"/>
      <c r="I35" s="44"/>
      <c r="J35" s="44"/>
      <c r="K35" s="283">
        <v>4</v>
      </c>
      <c r="M35" s="1" t="s">
        <v>399</v>
      </c>
      <c r="N35">
        <v>21.5</v>
      </c>
      <c r="O35">
        <v>9.1999999999999993</v>
      </c>
      <c r="P35">
        <v>7.8</v>
      </c>
      <c r="Q35">
        <v>6.5</v>
      </c>
      <c r="R35" s="182">
        <v>6</v>
      </c>
      <c r="S35">
        <v>5.5</v>
      </c>
      <c r="T35">
        <v>5.0999999999999996</v>
      </c>
      <c r="U35">
        <v>3.2</v>
      </c>
      <c r="V35">
        <v>3.2</v>
      </c>
      <c r="W35">
        <v>2.8</v>
      </c>
      <c r="X35">
        <v>2.2999999999999998</v>
      </c>
      <c r="Y35">
        <v>1.4</v>
      </c>
      <c r="Z35">
        <v>0</v>
      </c>
      <c r="AA35">
        <v>0</v>
      </c>
    </row>
    <row r="36" spans="1:27">
      <c r="A36" s="87"/>
      <c r="B36" s="44"/>
      <c r="C36" s="44"/>
      <c r="D36" s="44"/>
      <c r="E36" s="283"/>
      <c r="F36" s="1"/>
      <c r="G36" s="293" t="s">
        <v>749</v>
      </c>
      <c r="H36" s="44"/>
      <c r="I36" s="44"/>
      <c r="J36" s="44"/>
      <c r="K36" s="283">
        <v>7</v>
      </c>
    </row>
    <row r="37" spans="1:27">
      <c r="A37" s="87"/>
      <c r="B37" s="44"/>
      <c r="C37" s="44"/>
      <c r="D37" s="44"/>
      <c r="E37" s="283"/>
      <c r="F37" s="1"/>
      <c r="G37" s="87" t="s">
        <v>670</v>
      </c>
      <c r="H37" s="44"/>
      <c r="I37" s="44"/>
      <c r="J37" s="44"/>
      <c r="K37" s="283">
        <v>6</v>
      </c>
    </row>
    <row r="38" spans="1:27">
      <c r="A38" s="87"/>
      <c r="B38" s="44"/>
      <c r="C38" s="44"/>
      <c r="D38" s="44"/>
      <c r="E38" s="283"/>
      <c r="F38" s="1"/>
      <c r="G38" s="293" t="s">
        <v>751</v>
      </c>
      <c r="H38" s="44"/>
      <c r="I38" s="44"/>
      <c r="J38" s="44"/>
      <c r="K38" s="283">
        <v>2</v>
      </c>
    </row>
    <row r="39" spans="1:27">
      <c r="A39" s="198"/>
      <c r="B39" s="192"/>
      <c r="C39" s="192"/>
      <c r="D39" s="192"/>
      <c r="E39" s="302">
        <v>0</v>
      </c>
      <c r="F39" s="1"/>
      <c r="G39" s="301" t="s">
        <v>750</v>
      </c>
      <c r="H39" s="192"/>
      <c r="I39" s="192"/>
      <c r="J39" s="192"/>
      <c r="K39" s="302">
        <v>4</v>
      </c>
    </row>
    <row r="40" spans="1:27" ht="15.75" thickBot="1">
      <c r="A40" s="295" t="s">
        <v>830</v>
      </c>
      <c r="B40" s="91"/>
      <c r="C40" s="304">
        <f>E40/291*100</f>
        <v>0.3436426116838488</v>
      </c>
      <c r="D40" s="91" t="s">
        <v>26</v>
      </c>
      <c r="E40" s="286">
        <f>SUM(E31:E39)</f>
        <v>1</v>
      </c>
      <c r="F40" s="1"/>
      <c r="G40" s="295" t="s">
        <v>830</v>
      </c>
      <c r="H40" s="91"/>
      <c r="I40" s="304">
        <f>K40/291*100</f>
        <v>11.340206185567011</v>
      </c>
      <c r="J40" s="91" t="s">
        <v>314</v>
      </c>
      <c r="K40" s="286">
        <f>SUM(K32:K39)</f>
        <v>33</v>
      </c>
    </row>
    <row r="41" spans="1:27" ht="10.5" customHeight="1" thickBot="1">
      <c r="A41" s="1"/>
      <c r="B41" s="1"/>
      <c r="C41" s="1"/>
      <c r="D41" s="1"/>
      <c r="E41" s="150"/>
      <c r="F41" s="1"/>
      <c r="G41" s="1"/>
      <c r="H41" s="1"/>
      <c r="I41" s="1"/>
      <c r="J41" s="1"/>
      <c r="K41" s="150"/>
    </row>
    <row r="42" spans="1:27" ht="15.75" thickBot="1">
      <c r="A42" s="196" t="s">
        <v>605</v>
      </c>
      <c r="B42" s="43"/>
      <c r="C42" s="43"/>
      <c r="D42" s="43"/>
      <c r="E42" s="284" t="s">
        <v>599</v>
      </c>
      <c r="F42" s="1"/>
      <c r="G42" s="196" t="s">
        <v>606</v>
      </c>
      <c r="H42" s="43"/>
      <c r="I42" s="43"/>
      <c r="J42" s="43"/>
      <c r="K42" s="284" t="s">
        <v>599</v>
      </c>
    </row>
    <row r="43" spans="1:27">
      <c r="A43" s="87" t="s">
        <v>672</v>
      </c>
      <c r="B43" s="44"/>
      <c r="C43" s="44"/>
      <c r="D43" s="44"/>
      <c r="E43" s="283">
        <v>1</v>
      </c>
      <c r="F43" s="1"/>
      <c r="G43" s="87" t="s">
        <v>628</v>
      </c>
      <c r="H43" s="44"/>
      <c r="I43" s="44"/>
      <c r="J43" s="44"/>
      <c r="K43" s="283">
        <v>5</v>
      </c>
    </row>
    <row r="44" spans="1:27">
      <c r="A44" s="87" t="s">
        <v>675</v>
      </c>
      <c r="B44" s="44"/>
      <c r="C44" s="44"/>
      <c r="D44" s="44"/>
      <c r="E44" s="283"/>
      <c r="F44" s="1"/>
      <c r="G44" s="87" t="s">
        <v>629</v>
      </c>
      <c r="H44" s="44"/>
      <c r="I44" s="44"/>
      <c r="J44" s="44"/>
      <c r="K44" s="283">
        <v>1</v>
      </c>
    </row>
    <row r="45" spans="1:27">
      <c r="A45" s="87" t="s">
        <v>676</v>
      </c>
      <c r="B45" s="44"/>
      <c r="C45" s="44"/>
      <c r="D45" s="44"/>
      <c r="E45" s="283">
        <v>1</v>
      </c>
      <c r="F45" s="1"/>
      <c r="G45" s="87" t="s">
        <v>674</v>
      </c>
      <c r="H45" s="44"/>
      <c r="I45" s="44"/>
      <c r="J45" s="44"/>
      <c r="K45" s="283">
        <v>1</v>
      </c>
    </row>
    <row r="46" spans="1:27">
      <c r="A46" s="87" t="s">
        <v>752</v>
      </c>
      <c r="B46" s="44"/>
      <c r="C46" s="44"/>
      <c r="D46" s="44"/>
      <c r="E46" s="283">
        <v>1</v>
      </c>
      <c r="F46" s="1"/>
      <c r="G46" s="87" t="s">
        <v>627</v>
      </c>
      <c r="H46" s="44"/>
      <c r="I46" s="44"/>
      <c r="J46" s="44"/>
      <c r="K46" s="283">
        <v>1</v>
      </c>
    </row>
    <row r="47" spans="1:27">
      <c r="A47" s="87" t="s">
        <v>753</v>
      </c>
      <c r="B47" s="44"/>
      <c r="C47" s="44"/>
      <c r="D47" s="44"/>
      <c r="E47" s="283">
        <v>1</v>
      </c>
      <c r="F47" s="1"/>
      <c r="G47" s="87" t="s">
        <v>646</v>
      </c>
      <c r="H47" s="44"/>
      <c r="I47" s="44"/>
      <c r="J47" s="44"/>
      <c r="K47" s="283">
        <v>1</v>
      </c>
    </row>
    <row r="48" spans="1:27">
      <c r="A48" s="87"/>
      <c r="B48" s="44"/>
      <c r="C48" s="44"/>
      <c r="D48" s="44"/>
      <c r="E48" s="283"/>
      <c r="F48" s="1"/>
      <c r="G48" s="87" t="s">
        <v>754</v>
      </c>
      <c r="H48" s="44"/>
      <c r="I48" s="44"/>
      <c r="J48" s="44"/>
      <c r="K48" s="283">
        <v>1</v>
      </c>
    </row>
    <row r="49" spans="1:11">
      <c r="A49" s="198"/>
      <c r="B49" s="192"/>
      <c r="C49" s="192"/>
      <c r="D49" s="192"/>
      <c r="E49" s="302"/>
      <c r="F49" s="1"/>
      <c r="G49" s="198" t="s">
        <v>755</v>
      </c>
      <c r="H49" s="192"/>
      <c r="I49" s="192"/>
      <c r="J49" s="192"/>
      <c r="K49" s="302">
        <v>1</v>
      </c>
    </row>
    <row r="50" spans="1:11" ht="15.75" thickBot="1">
      <c r="A50" s="295" t="s">
        <v>830</v>
      </c>
      <c r="B50" s="91"/>
      <c r="C50" s="304">
        <f>E50/291*100</f>
        <v>1.3745704467353952</v>
      </c>
      <c r="D50" s="91" t="s">
        <v>26</v>
      </c>
      <c r="E50" s="286">
        <f>SUM(E43:E49)</f>
        <v>4</v>
      </c>
      <c r="F50" s="1"/>
      <c r="G50" s="295" t="s">
        <v>830</v>
      </c>
      <c r="H50" s="91"/>
      <c r="I50" s="304">
        <f>K50/291*100</f>
        <v>3.7800687285223367</v>
      </c>
      <c r="J50" s="91" t="s">
        <v>26</v>
      </c>
      <c r="K50" s="286">
        <f>SUM(K43:K49)</f>
        <v>11</v>
      </c>
    </row>
    <row r="51" spans="1:11" ht="15.75" thickBot="1">
      <c r="A51" s="1"/>
      <c r="B51" s="1"/>
      <c r="C51" s="1"/>
      <c r="D51" s="1"/>
      <c r="E51" s="150"/>
      <c r="F51" s="1"/>
      <c r="G51" s="1"/>
      <c r="H51" s="1"/>
      <c r="I51" s="1"/>
      <c r="J51" s="1"/>
      <c r="K51" s="150"/>
    </row>
    <row r="52" spans="1:11" ht="15.75" thickBot="1">
      <c r="A52" s="196" t="s">
        <v>607</v>
      </c>
      <c r="B52" s="43"/>
      <c r="C52" s="43"/>
      <c r="D52" s="43"/>
      <c r="E52" s="284" t="s">
        <v>599</v>
      </c>
      <c r="F52" s="1"/>
      <c r="G52" s="196" t="s">
        <v>608</v>
      </c>
      <c r="H52" s="43"/>
      <c r="I52" s="43"/>
      <c r="J52" s="43"/>
      <c r="K52" s="284" t="s">
        <v>599</v>
      </c>
    </row>
    <row r="53" spans="1:11">
      <c r="A53" s="87" t="s">
        <v>658</v>
      </c>
      <c r="B53" s="44"/>
      <c r="C53" s="44"/>
      <c r="D53" s="44"/>
      <c r="E53" s="283">
        <v>1</v>
      </c>
      <c r="F53" s="1"/>
      <c r="G53" s="87" t="s">
        <v>644</v>
      </c>
      <c r="H53" s="44"/>
      <c r="I53" s="44"/>
      <c r="J53" s="44"/>
      <c r="K53" s="283">
        <v>26</v>
      </c>
    </row>
    <row r="54" spans="1:11">
      <c r="A54" s="87" t="s">
        <v>630</v>
      </c>
      <c r="B54" s="44"/>
      <c r="C54" s="44"/>
      <c r="D54" s="44"/>
      <c r="E54" s="283">
        <v>3</v>
      </c>
      <c r="F54" s="1"/>
      <c r="G54" s="87" t="s">
        <v>659</v>
      </c>
      <c r="H54" s="44"/>
      <c r="I54" s="44"/>
      <c r="J54" s="44"/>
      <c r="K54" s="283">
        <v>17</v>
      </c>
    </row>
    <row r="55" spans="1:11">
      <c r="A55" s="87" t="s">
        <v>673</v>
      </c>
      <c r="B55" s="44"/>
      <c r="C55" s="44"/>
      <c r="D55" s="44"/>
      <c r="E55" s="283">
        <v>1</v>
      </c>
      <c r="F55" s="1"/>
      <c r="G55" s="87" t="s">
        <v>617</v>
      </c>
      <c r="H55" s="44"/>
      <c r="I55" s="44"/>
      <c r="J55" s="44"/>
      <c r="K55" s="283">
        <v>4</v>
      </c>
    </row>
    <row r="56" spans="1:11">
      <c r="A56" s="87"/>
      <c r="B56" s="44"/>
      <c r="C56" s="44"/>
      <c r="D56" s="44"/>
      <c r="E56" s="283"/>
      <c r="F56" s="1"/>
      <c r="G56" s="87" t="s">
        <v>634</v>
      </c>
      <c r="H56" s="44"/>
      <c r="I56" s="44"/>
      <c r="J56" s="44"/>
      <c r="K56" s="283">
        <v>4</v>
      </c>
    </row>
    <row r="57" spans="1:11">
      <c r="A57" s="87"/>
      <c r="B57" s="44"/>
      <c r="C57" s="44"/>
      <c r="D57" s="44"/>
      <c r="E57" s="283"/>
      <c r="F57" s="1"/>
      <c r="G57" s="87" t="s">
        <v>645</v>
      </c>
      <c r="H57" s="44"/>
      <c r="I57" s="44"/>
      <c r="J57" s="44"/>
      <c r="K57" s="283">
        <v>2</v>
      </c>
    </row>
    <row r="58" spans="1:11">
      <c r="A58" s="87"/>
      <c r="B58" s="44"/>
      <c r="C58" s="44"/>
      <c r="D58" s="44"/>
      <c r="E58" s="283"/>
      <c r="F58" s="1"/>
      <c r="G58" s="87" t="s">
        <v>756</v>
      </c>
      <c r="H58" s="44"/>
      <c r="I58" s="44"/>
      <c r="J58" s="44"/>
      <c r="K58" s="283">
        <v>1</v>
      </c>
    </row>
    <row r="59" spans="1:11">
      <c r="A59" s="87"/>
      <c r="B59" s="44"/>
      <c r="C59" s="44"/>
      <c r="D59" s="44"/>
      <c r="E59" s="283"/>
      <c r="F59" s="1"/>
      <c r="G59" s="87"/>
      <c r="H59" s="44"/>
      <c r="I59" s="44"/>
      <c r="J59" s="44"/>
      <c r="K59" s="283"/>
    </row>
    <row r="60" spans="1:11">
      <c r="A60" s="198"/>
      <c r="B60" s="192"/>
      <c r="C60" s="192"/>
      <c r="D60" s="192"/>
      <c r="E60" s="302" t="s">
        <v>28</v>
      </c>
      <c r="F60" s="1"/>
      <c r="G60" s="198"/>
      <c r="H60" s="192"/>
      <c r="I60" s="192"/>
      <c r="J60" s="192"/>
      <c r="K60" s="302"/>
    </row>
    <row r="61" spans="1:11" ht="15.75" thickBot="1">
      <c r="A61" s="295" t="s">
        <v>830</v>
      </c>
      <c r="B61" s="91"/>
      <c r="C61" s="304">
        <f>E61/291*100</f>
        <v>1.7182130584192441</v>
      </c>
      <c r="D61" s="91" t="s">
        <v>26</v>
      </c>
      <c r="E61" s="286">
        <f>SUM(E53:E60)</f>
        <v>5</v>
      </c>
      <c r="F61" s="1"/>
      <c r="G61" s="295" t="s">
        <v>830</v>
      </c>
      <c r="H61" s="91"/>
      <c r="I61" s="304">
        <f>K61/291*100</f>
        <v>18.556701030927837</v>
      </c>
      <c r="J61" s="91" t="s">
        <v>26</v>
      </c>
      <c r="K61" s="286">
        <f>SUM(K53:K60)</f>
        <v>54</v>
      </c>
    </row>
    <row r="62" spans="1:11" ht="10.5" customHeight="1" thickBot="1">
      <c r="A62" s="1"/>
      <c r="B62" s="1"/>
      <c r="C62" s="1"/>
      <c r="D62" s="1"/>
      <c r="E62" s="150"/>
      <c r="F62" s="1"/>
      <c r="G62" s="1"/>
      <c r="H62" s="1"/>
      <c r="I62" s="1"/>
      <c r="J62" s="1"/>
      <c r="K62" s="150"/>
    </row>
    <row r="63" spans="1:11" ht="15.75" thickBot="1">
      <c r="A63" s="196" t="s">
        <v>609</v>
      </c>
      <c r="B63" s="43"/>
      <c r="C63" s="43"/>
      <c r="D63" s="197"/>
      <c r="E63" s="284" t="s">
        <v>599</v>
      </c>
      <c r="F63" s="1"/>
      <c r="G63" s="196" t="s">
        <v>610</v>
      </c>
      <c r="H63" s="43"/>
      <c r="I63" s="43"/>
      <c r="J63" s="43"/>
      <c r="K63" s="284" t="s">
        <v>599</v>
      </c>
    </row>
    <row r="64" spans="1:11">
      <c r="A64" s="87"/>
      <c r="B64" s="44"/>
      <c r="C64" s="44"/>
      <c r="D64" s="88"/>
      <c r="E64" s="283">
        <v>0</v>
      </c>
      <c r="F64" s="1"/>
      <c r="G64" s="87" t="s">
        <v>625</v>
      </c>
      <c r="H64" s="44"/>
      <c r="I64" s="44"/>
      <c r="J64" s="44"/>
      <c r="K64" s="283">
        <v>3</v>
      </c>
    </row>
    <row r="65" spans="1:11">
      <c r="A65" s="87"/>
      <c r="B65" s="44"/>
      <c r="C65" s="44"/>
      <c r="D65" s="88"/>
      <c r="E65" s="283"/>
      <c r="F65" s="1"/>
      <c r="G65" s="87" t="s">
        <v>626</v>
      </c>
      <c r="H65" s="44"/>
      <c r="I65" s="44"/>
      <c r="J65" s="44"/>
      <c r="K65" s="283">
        <v>2</v>
      </c>
    </row>
    <row r="66" spans="1:11">
      <c r="A66" s="87"/>
      <c r="B66" s="44"/>
      <c r="C66" s="44"/>
      <c r="D66" s="88"/>
      <c r="E66" s="283"/>
      <c r="F66" s="1"/>
      <c r="G66" s="87" t="s">
        <v>655</v>
      </c>
      <c r="H66" s="44"/>
      <c r="I66" s="44"/>
      <c r="J66" s="44"/>
      <c r="K66" s="283"/>
    </row>
    <row r="67" spans="1:11">
      <c r="A67" s="87"/>
      <c r="B67" s="44"/>
      <c r="C67" s="44"/>
      <c r="D67" s="88"/>
      <c r="E67" s="283"/>
      <c r="F67" s="1"/>
      <c r="G67" s="87" t="s">
        <v>656</v>
      </c>
      <c r="H67" s="44"/>
      <c r="I67" s="44"/>
      <c r="J67" s="44"/>
      <c r="K67" s="283">
        <v>2</v>
      </c>
    </row>
    <row r="68" spans="1:11">
      <c r="A68" s="87"/>
      <c r="B68" s="44"/>
      <c r="C68" s="44"/>
      <c r="D68" s="88"/>
      <c r="E68" s="283"/>
      <c r="F68" s="1"/>
      <c r="G68" s="87" t="s">
        <v>757</v>
      </c>
      <c r="H68" s="44"/>
      <c r="I68" s="44"/>
      <c r="J68" s="44"/>
      <c r="K68" s="283"/>
    </row>
    <row r="69" spans="1:11">
      <c r="A69" s="198" t="s">
        <v>28</v>
      </c>
      <c r="B69" s="192"/>
      <c r="C69" s="192"/>
      <c r="D69" s="199"/>
      <c r="E69" s="302"/>
      <c r="F69" s="1"/>
      <c r="G69" s="198" t="s">
        <v>758</v>
      </c>
      <c r="H69" s="192"/>
      <c r="I69" s="192"/>
      <c r="J69" s="192"/>
      <c r="K69" s="302">
        <v>1</v>
      </c>
    </row>
    <row r="70" spans="1:11" ht="15.75" thickBot="1">
      <c r="A70" s="90" t="s">
        <v>830</v>
      </c>
      <c r="B70" s="91"/>
      <c r="C70" s="303">
        <f>E70/291*100</f>
        <v>0</v>
      </c>
      <c r="D70" s="92" t="s">
        <v>26</v>
      </c>
      <c r="E70" s="286">
        <f>SUM(E64:E69)</f>
        <v>0</v>
      </c>
      <c r="F70" s="1"/>
      <c r="G70" s="295" t="s">
        <v>830</v>
      </c>
      <c r="H70" s="91"/>
      <c r="I70" s="304">
        <f>K70/291*100</f>
        <v>2.7491408934707904</v>
      </c>
      <c r="J70" s="91" t="s">
        <v>26</v>
      </c>
      <c r="K70" s="286">
        <f>SUM(K64:K69)</f>
        <v>8</v>
      </c>
    </row>
    <row r="71" spans="1:11" ht="8.25" customHeight="1" thickBot="1">
      <c r="A71" s="1"/>
      <c r="B71" s="1"/>
      <c r="C71" s="1"/>
      <c r="D71" s="1"/>
      <c r="E71" s="150"/>
      <c r="F71" s="1"/>
      <c r="G71" s="1"/>
      <c r="H71" s="1"/>
      <c r="I71" s="1"/>
      <c r="J71" s="1"/>
      <c r="K71" s="150"/>
    </row>
    <row r="72" spans="1:11" ht="15.75" thickBot="1">
      <c r="A72" s="196" t="s">
        <v>611</v>
      </c>
      <c r="B72" s="43"/>
      <c r="C72" s="43"/>
      <c r="D72" s="43"/>
      <c r="E72" s="284" t="s">
        <v>599</v>
      </c>
      <c r="F72" s="1"/>
      <c r="G72" s="196" t="s">
        <v>612</v>
      </c>
      <c r="H72" s="43"/>
      <c r="I72" s="43"/>
      <c r="J72" s="43"/>
      <c r="K72" s="284" t="s">
        <v>599</v>
      </c>
    </row>
    <row r="73" spans="1:11" ht="15.75" thickBot="1">
      <c r="A73" s="87" t="s">
        <v>648</v>
      </c>
      <c r="B73" s="44"/>
      <c r="C73" s="44"/>
      <c r="D73" s="44"/>
      <c r="E73" s="283">
        <v>2</v>
      </c>
      <c r="F73" s="1"/>
      <c r="G73" s="82" t="s">
        <v>740</v>
      </c>
      <c r="H73" s="83"/>
      <c r="I73" s="83"/>
      <c r="J73" s="83"/>
      <c r="K73" s="288">
        <v>1</v>
      </c>
    </row>
    <row r="74" spans="1:11">
      <c r="A74" s="87" t="s">
        <v>664</v>
      </c>
      <c r="B74" s="44"/>
      <c r="C74" s="44"/>
      <c r="D74" s="44"/>
      <c r="E74" s="283"/>
      <c r="F74" s="1"/>
      <c r="G74" s="82" t="s">
        <v>624</v>
      </c>
      <c r="H74" s="83"/>
      <c r="I74" s="83"/>
      <c r="J74" s="83"/>
      <c r="K74" s="283"/>
    </row>
    <row r="75" spans="1:11">
      <c r="A75" s="87" t="s">
        <v>835</v>
      </c>
      <c r="B75" s="44"/>
      <c r="C75" s="44"/>
      <c r="D75" s="44"/>
      <c r="E75" s="283">
        <v>2</v>
      </c>
      <c r="F75" s="1"/>
      <c r="G75" s="87" t="s">
        <v>623</v>
      </c>
      <c r="H75" s="44"/>
      <c r="I75" s="44"/>
      <c r="J75" s="44"/>
      <c r="K75" s="283">
        <v>1</v>
      </c>
    </row>
    <row r="76" spans="1:11">
      <c r="A76" s="87"/>
      <c r="B76" s="44"/>
      <c r="C76" s="44"/>
      <c r="D76" s="44"/>
      <c r="E76" s="283"/>
      <c r="F76" s="1"/>
      <c r="G76" s="87" t="s">
        <v>649</v>
      </c>
      <c r="H76" s="44"/>
      <c r="I76" s="44"/>
      <c r="J76" s="44"/>
      <c r="K76" s="283"/>
    </row>
    <row r="77" spans="1:11">
      <c r="A77" s="87"/>
      <c r="B77" s="44"/>
      <c r="C77" s="44"/>
      <c r="D77" s="44"/>
      <c r="E77" s="283"/>
      <c r="F77" s="1"/>
      <c r="G77" s="87" t="s">
        <v>650</v>
      </c>
      <c r="H77" s="44"/>
      <c r="I77" s="44"/>
      <c r="J77" s="44"/>
      <c r="K77" s="283">
        <v>6</v>
      </c>
    </row>
    <row r="78" spans="1:11">
      <c r="A78" s="87"/>
      <c r="B78" s="44"/>
      <c r="C78" s="44"/>
      <c r="D78" s="44"/>
      <c r="E78" s="283"/>
      <c r="F78" s="1"/>
      <c r="G78" s="87" t="s">
        <v>726</v>
      </c>
      <c r="H78" s="44"/>
      <c r="I78" s="44"/>
      <c r="J78" s="44"/>
      <c r="K78" s="283">
        <v>2</v>
      </c>
    </row>
    <row r="79" spans="1:11">
      <c r="A79" s="87"/>
      <c r="B79" s="44"/>
      <c r="C79" s="44"/>
      <c r="D79" s="44"/>
      <c r="E79" s="283"/>
      <c r="F79" s="1"/>
      <c r="G79" s="87" t="s">
        <v>736</v>
      </c>
      <c r="H79" s="44"/>
      <c r="I79" s="44"/>
      <c r="J79" s="44"/>
      <c r="K79" s="283">
        <v>2</v>
      </c>
    </row>
    <row r="80" spans="1:11">
      <c r="A80" s="87"/>
      <c r="B80" s="44"/>
      <c r="C80" s="44"/>
      <c r="D80" s="44"/>
      <c r="E80" s="283"/>
      <c r="F80" s="1"/>
      <c r="G80" s="87" t="s">
        <v>652</v>
      </c>
      <c r="H80" s="44"/>
      <c r="I80" s="44"/>
      <c r="J80" s="44"/>
      <c r="K80" s="283">
        <v>1</v>
      </c>
    </row>
    <row r="81" spans="1:11">
      <c r="A81" s="87"/>
      <c r="B81" s="44"/>
      <c r="C81" s="44"/>
      <c r="D81" s="44"/>
      <c r="E81" s="283"/>
      <c r="F81" s="1"/>
      <c r="G81" s="87" t="s">
        <v>737</v>
      </c>
      <c r="H81" s="44"/>
      <c r="I81" s="44"/>
      <c r="J81" s="44"/>
      <c r="K81" s="283">
        <v>1</v>
      </c>
    </row>
    <row r="82" spans="1:11">
      <c r="A82" s="87"/>
      <c r="B82" s="44"/>
      <c r="C82" s="44"/>
      <c r="D82" s="44"/>
      <c r="E82" s="283"/>
      <c r="F82" s="1"/>
      <c r="G82" s="87" t="s">
        <v>671</v>
      </c>
      <c r="H82" s="44"/>
      <c r="I82" s="44"/>
      <c r="J82" s="44"/>
      <c r="K82" s="283">
        <v>4</v>
      </c>
    </row>
    <row r="83" spans="1:11">
      <c r="A83" s="87"/>
      <c r="B83" s="44"/>
      <c r="C83" s="44"/>
      <c r="D83" s="44"/>
      <c r="E83" s="283"/>
      <c r="F83" s="1"/>
      <c r="G83" s="87" t="s">
        <v>661</v>
      </c>
      <c r="H83" s="44"/>
      <c r="I83" s="44"/>
      <c r="J83" s="44"/>
      <c r="K83" s="283">
        <v>1</v>
      </c>
    </row>
    <row r="84" spans="1:11">
      <c r="A84" s="87"/>
      <c r="B84" s="44"/>
      <c r="C84" s="44"/>
      <c r="D84" s="44"/>
      <c r="E84" s="283"/>
      <c r="F84" s="1"/>
      <c r="G84" s="87" t="s">
        <v>662</v>
      </c>
      <c r="H84" s="44"/>
      <c r="I84" s="44"/>
      <c r="J84" s="44"/>
      <c r="K84" s="283"/>
    </row>
    <row r="85" spans="1:11">
      <c r="A85" s="87"/>
      <c r="B85" s="44"/>
      <c r="C85" s="44"/>
      <c r="D85" s="44"/>
      <c r="E85" s="283"/>
      <c r="F85" s="1"/>
      <c r="G85" s="87" t="s">
        <v>663</v>
      </c>
      <c r="H85" s="44"/>
      <c r="I85" s="44"/>
      <c r="J85" s="44"/>
      <c r="K85" s="283">
        <v>1</v>
      </c>
    </row>
    <row r="86" spans="1:11">
      <c r="A86" s="87"/>
      <c r="B86" s="44"/>
      <c r="C86" s="44"/>
      <c r="D86" s="44"/>
      <c r="E86" s="283"/>
      <c r="F86" s="1"/>
      <c r="G86" s="87" t="s">
        <v>767</v>
      </c>
      <c r="H86" s="44"/>
      <c r="I86" s="44"/>
      <c r="J86" s="44"/>
      <c r="K86" s="283">
        <v>1</v>
      </c>
    </row>
    <row r="87" spans="1:11">
      <c r="A87" s="198"/>
      <c r="B87" s="192"/>
      <c r="C87" s="192"/>
      <c r="D87" s="192"/>
      <c r="E87" s="302">
        <v>0</v>
      </c>
      <c r="F87" s="1"/>
      <c r="G87" s="293" t="s">
        <v>759</v>
      </c>
      <c r="H87" s="192"/>
      <c r="I87" s="192"/>
      <c r="J87" s="192"/>
      <c r="K87" s="302">
        <v>2</v>
      </c>
    </row>
    <row r="88" spans="1:11" ht="15.75" thickBot="1">
      <c r="A88" s="295" t="s">
        <v>830</v>
      </c>
      <c r="B88" s="91"/>
      <c r="C88" s="304">
        <f>E88/291*100</f>
        <v>1.3745704467353952</v>
      </c>
      <c r="D88" s="91" t="s">
        <v>26</v>
      </c>
      <c r="E88" s="286">
        <f>SUM(E73:E87)</f>
        <v>4</v>
      </c>
      <c r="F88" s="1"/>
      <c r="G88" s="290" t="s">
        <v>830</v>
      </c>
      <c r="H88" s="91"/>
      <c r="I88" s="304">
        <f>K88/291*100</f>
        <v>7.9037800687285218</v>
      </c>
      <c r="J88" s="91" t="s">
        <v>26</v>
      </c>
      <c r="K88" s="286">
        <f>SUM(K73:K87)</f>
        <v>23</v>
      </c>
    </row>
    <row r="89" spans="1:1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 t="s">
        <v>681</v>
      </c>
      <c r="B90" s="1"/>
      <c r="C90" s="1"/>
      <c r="D90" s="1"/>
      <c r="E90" s="1">
        <v>4</v>
      </c>
      <c r="F90" s="1"/>
      <c r="G90" s="1" t="s">
        <v>682</v>
      </c>
      <c r="H90" s="1"/>
      <c r="I90" s="1"/>
      <c r="J90" s="1"/>
      <c r="K90" s="294">
        <v>2</v>
      </c>
    </row>
    <row r="91" spans="1:11">
      <c r="A91" s="1" t="s">
        <v>686</v>
      </c>
      <c r="B91" s="1"/>
      <c r="C91" s="1"/>
      <c r="D91" s="1"/>
      <c r="E91" s="1">
        <v>7</v>
      </c>
      <c r="F91" s="1"/>
      <c r="G91" s="1" t="s">
        <v>28</v>
      </c>
      <c r="H91" s="1"/>
      <c r="I91" s="1"/>
      <c r="J91" s="1"/>
    </row>
    <row r="92" spans="1:11">
      <c r="A92" s="24" t="s">
        <v>762</v>
      </c>
      <c r="B92" s="1"/>
      <c r="C92" s="1"/>
      <c r="D92" s="1"/>
      <c r="E92" s="1"/>
      <c r="F92" s="1"/>
      <c r="G92" s="1" t="s">
        <v>766</v>
      </c>
      <c r="H92" s="1"/>
      <c r="I92" s="1"/>
      <c r="J92" s="1"/>
      <c r="K92">
        <v>1</v>
      </c>
    </row>
    <row r="93" spans="1:11">
      <c r="A93" s="1" t="s">
        <v>371</v>
      </c>
      <c r="B93" s="1"/>
      <c r="C93" s="1"/>
      <c r="D93" s="1"/>
      <c r="E93" s="1">
        <v>1</v>
      </c>
      <c r="F93" s="1"/>
      <c r="G93" s="1" t="s">
        <v>768</v>
      </c>
      <c r="H93" s="1"/>
      <c r="I93" s="1"/>
      <c r="J93" s="1"/>
      <c r="K93" s="1">
        <v>1</v>
      </c>
    </row>
    <row r="94" spans="1:11">
      <c r="A94" s="1" t="s">
        <v>763</v>
      </c>
      <c r="B94" s="1"/>
      <c r="C94" s="1"/>
      <c r="D94" s="1"/>
      <c r="E94" s="1">
        <v>1</v>
      </c>
      <c r="F94" s="1"/>
      <c r="G94" s="1" t="s">
        <v>356</v>
      </c>
      <c r="H94" s="1"/>
      <c r="I94" s="1"/>
      <c r="J94" s="1"/>
      <c r="K94" s="1">
        <v>1</v>
      </c>
    </row>
    <row r="95" spans="1:11">
      <c r="A95" s="1" t="s">
        <v>764</v>
      </c>
      <c r="B95" s="1"/>
      <c r="C95" s="1"/>
      <c r="D95" s="1"/>
      <c r="E95" s="1"/>
      <c r="F95" s="1"/>
      <c r="G95" s="1" t="s">
        <v>769</v>
      </c>
      <c r="H95" s="1"/>
      <c r="I95" s="1"/>
      <c r="J95" s="1"/>
      <c r="K95" s="1">
        <v>1</v>
      </c>
    </row>
    <row r="96" spans="1:11">
      <c r="A96" s="1" t="s">
        <v>765</v>
      </c>
      <c r="B96" s="1"/>
      <c r="C96" s="1"/>
      <c r="D96" s="1"/>
      <c r="E96" s="1">
        <v>1</v>
      </c>
      <c r="F96" s="1"/>
      <c r="G96" s="1" t="s">
        <v>770</v>
      </c>
      <c r="H96" s="1"/>
      <c r="I96" s="1"/>
      <c r="J96" s="1"/>
      <c r="K96" s="1">
        <v>1</v>
      </c>
    </row>
    <row r="97" spans="1:11" ht="9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290" t="s">
        <v>773</v>
      </c>
      <c r="B98" s="81"/>
      <c r="C98" s="81"/>
      <c r="D98" s="81"/>
      <c r="E98" s="291">
        <f>E14+K14+E28+K28+E40+K40+E50+K50+E61+K61+E70+K70+E88+K88</f>
        <v>270</v>
      </c>
      <c r="F98" s="1"/>
      <c r="G98" s="290" t="s">
        <v>774</v>
      </c>
      <c r="H98" s="81"/>
      <c r="I98" s="81"/>
      <c r="J98" s="81"/>
      <c r="K98" s="72">
        <v>2</v>
      </c>
    </row>
    <row r="99" spans="1:11" ht="15.75" thickBot="1">
      <c r="A99" s="290" t="s">
        <v>772</v>
      </c>
      <c r="B99" s="81"/>
      <c r="C99" s="81"/>
      <c r="D99" s="81"/>
      <c r="E99" s="291">
        <f>E90</f>
        <v>4</v>
      </c>
      <c r="F99" s="1"/>
      <c r="G99" s="296" t="s">
        <v>775</v>
      </c>
      <c r="H99" s="297"/>
      <c r="I99" s="297"/>
      <c r="J99" s="297"/>
      <c r="K99" s="72">
        <f>E93+E94+E96+K92+K93+K94+K95+K96</f>
        <v>8</v>
      </c>
    </row>
    <row r="100" spans="1:11" ht="15.75" thickBot="1">
      <c r="A100" s="290" t="s">
        <v>771</v>
      </c>
      <c r="B100" s="81"/>
      <c r="C100" s="81"/>
      <c r="D100" s="81"/>
      <c r="E100" s="291">
        <f>E91</f>
        <v>7</v>
      </c>
      <c r="F100" s="1"/>
      <c r="G100" s="196" t="s">
        <v>776</v>
      </c>
      <c r="H100" s="43"/>
      <c r="I100" s="43"/>
      <c r="J100" s="239">
        <f>E98+E99+E100+K98+K99</f>
        <v>291</v>
      </c>
      <c r="K100" s="1"/>
    </row>
    <row r="101" spans="1:11">
      <c r="A101" s="295"/>
      <c r="B101" s="192"/>
      <c r="C101" s="192"/>
      <c r="D101" s="1"/>
      <c r="E101" s="1"/>
      <c r="F101" s="1"/>
      <c r="G101" s="1"/>
      <c r="H101" s="1"/>
      <c r="I101" s="1"/>
      <c r="J101" s="1"/>
      <c r="K101" s="1"/>
    </row>
    <row r="102" spans="1:1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>
      <c r="A103" s="24" t="s">
        <v>678</v>
      </c>
      <c r="B103" s="1"/>
      <c r="C103" s="1" t="s">
        <v>679</v>
      </c>
      <c r="D103" s="1"/>
      <c r="E103" s="1"/>
      <c r="F103" s="1"/>
      <c r="G103" s="1"/>
      <c r="H103" s="1"/>
      <c r="I103" s="1"/>
      <c r="J103" s="1"/>
    </row>
    <row r="104" spans="1:11">
      <c r="A104" s="1"/>
      <c r="B104" s="1"/>
      <c r="C104" s="1" t="s">
        <v>680</v>
      </c>
      <c r="D104" s="1"/>
      <c r="E104" s="1"/>
      <c r="F104" s="1"/>
      <c r="G104" s="1"/>
      <c r="H104" s="1" t="s">
        <v>622</v>
      </c>
      <c r="I104" s="1"/>
      <c r="J104" s="1"/>
    </row>
    <row r="105" spans="1:11" ht="15.75" thickBot="1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1" ht="15.75" thickBot="1">
      <c r="A106" s="200" t="s">
        <v>598</v>
      </c>
      <c r="B106" s="43"/>
      <c r="C106" s="43"/>
      <c r="D106" s="43"/>
      <c r="E106" s="282" t="s">
        <v>599</v>
      </c>
      <c r="F106" s="1"/>
      <c r="G106" s="196" t="s">
        <v>600</v>
      </c>
      <c r="H106" s="43"/>
      <c r="I106" s="43"/>
      <c r="J106" s="43"/>
      <c r="K106" s="284" t="s">
        <v>599</v>
      </c>
    </row>
    <row r="107" spans="1:11">
      <c r="A107" s="87" t="s">
        <v>613</v>
      </c>
      <c r="B107" s="44"/>
      <c r="C107" s="44"/>
      <c r="D107" s="44"/>
      <c r="E107" s="283"/>
      <c r="F107" s="1"/>
      <c r="G107" s="87" t="s">
        <v>683</v>
      </c>
      <c r="H107" s="44"/>
      <c r="I107" s="44"/>
      <c r="J107" s="44"/>
      <c r="K107" s="283">
        <v>2</v>
      </c>
    </row>
    <row r="108" spans="1:11">
      <c r="A108" s="87" t="s">
        <v>638</v>
      </c>
      <c r="B108" s="44"/>
      <c r="C108" s="44"/>
      <c r="D108" s="44"/>
      <c r="E108" s="283">
        <v>13</v>
      </c>
      <c r="F108" s="1"/>
      <c r="G108" s="87" t="s">
        <v>653</v>
      </c>
      <c r="H108" s="44"/>
      <c r="I108" s="44"/>
      <c r="J108" s="44"/>
      <c r="K108" s="283"/>
    </row>
    <row r="109" spans="1:11">
      <c r="A109" s="87" t="s">
        <v>614</v>
      </c>
      <c r="B109" s="44"/>
      <c r="C109" s="44"/>
      <c r="D109" s="44"/>
      <c r="E109" s="283">
        <v>11</v>
      </c>
      <c r="F109" s="1"/>
      <c r="G109" s="87" t="s">
        <v>654</v>
      </c>
      <c r="H109" s="44"/>
      <c r="I109" s="44"/>
      <c r="J109" s="44"/>
      <c r="K109" s="283">
        <v>2</v>
      </c>
    </row>
    <row r="110" spans="1:11">
      <c r="A110" s="87" t="s">
        <v>785</v>
      </c>
      <c r="B110" s="44"/>
      <c r="C110" s="44"/>
      <c r="D110" s="44"/>
      <c r="E110" s="283">
        <v>4</v>
      </c>
      <c r="F110" s="1"/>
      <c r="G110" s="87" t="s">
        <v>657</v>
      </c>
      <c r="H110" s="44"/>
      <c r="I110" s="44"/>
      <c r="J110" s="44"/>
      <c r="K110" s="283">
        <v>2</v>
      </c>
    </row>
    <row r="111" spans="1:11">
      <c r="A111" s="87" t="s">
        <v>731</v>
      </c>
      <c r="B111" s="44"/>
      <c r="C111" s="44"/>
      <c r="D111" s="44"/>
      <c r="E111" s="283">
        <v>2</v>
      </c>
      <c r="F111" s="1"/>
      <c r="G111" s="87" t="s">
        <v>660</v>
      </c>
      <c r="H111" s="44"/>
      <c r="I111" s="44"/>
      <c r="J111" s="44"/>
      <c r="K111" s="283">
        <v>2</v>
      </c>
    </row>
    <row r="112" spans="1:11">
      <c r="A112" s="87" t="s">
        <v>779</v>
      </c>
      <c r="B112" s="44"/>
      <c r="C112" s="44"/>
      <c r="D112" s="44"/>
      <c r="E112" s="283">
        <v>4</v>
      </c>
      <c r="F112" s="1"/>
      <c r="G112" s="87" t="s">
        <v>718</v>
      </c>
      <c r="H112" s="44"/>
      <c r="I112" s="44"/>
      <c r="J112" s="44"/>
      <c r="K112" s="283">
        <v>1</v>
      </c>
    </row>
    <row r="113" spans="1:11">
      <c r="A113" s="87" t="s">
        <v>699</v>
      </c>
      <c r="B113" s="44"/>
      <c r="C113" s="44"/>
      <c r="D113" s="44"/>
      <c r="E113" s="283">
        <v>1</v>
      </c>
      <c r="F113" s="1"/>
      <c r="G113" s="87" t="s">
        <v>742</v>
      </c>
      <c r="H113" s="44"/>
      <c r="I113" s="44"/>
      <c r="J113" s="44"/>
      <c r="K113" s="283">
        <v>2</v>
      </c>
    </row>
    <row r="114" spans="1:11">
      <c r="A114" s="87" t="s">
        <v>780</v>
      </c>
      <c r="B114" s="44"/>
      <c r="C114" s="44"/>
      <c r="D114" s="44"/>
      <c r="E114" s="283">
        <v>5</v>
      </c>
      <c r="F114" s="1"/>
      <c r="G114" s="87"/>
      <c r="H114" s="44"/>
      <c r="I114" s="44"/>
      <c r="J114" s="44"/>
      <c r="K114" s="283"/>
    </row>
    <row r="115" spans="1:11">
      <c r="A115" s="87" t="s">
        <v>697</v>
      </c>
      <c r="B115" s="44"/>
      <c r="C115" s="44"/>
      <c r="D115" s="44"/>
      <c r="E115" s="283">
        <v>1</v>
      </c>
      <c r="F115" s="1"/>
      <c r="G115" s="87"/>
      <c r="H115" s="44"/>
      <c r="I115" s="44"/>
      <c r="J115" s="44"/>
      <c r="K115" s="283"/>
    </row>
    <row r="116" spans="1:11">
      <c r="A116" s="87" t="s">
        <v>700</v>
      </c>
      <c r="B116" s="44"/>
      <c r="C116" s="44"/>
      <c r="D116" s="44"/>
      <c r="E116" s="283">
        <v>2</v>
      </c>
      <c r="F116" s="1"/>
      <c r="G116" s="87"/>
      <c r="H116" s="44"/>
      <c r="I116" s="44"/>
      <c r="J116" s="44"/>
      <c r="K116" s="283"/>
    </row>
    <row r="117" spans="1:11">
      <c r="A117" s="87" t="s">
        <v>713</v>
      </c>
      <c r="B117" s="44"/>
      <c r="C117" s="44"/>
      <c r="D117" s="44"/>
      <c r="E117" s="283">
        <v>1</v>
      </c>
      <c r="F117" s="1"/>
      <c r="G117" s="87"/>
      <c r="H117" s="44"/>
      <c r="I117" s="44"/>
      <c r="J117" s="44"/>
      <c r="K117" s="283"/>
    </row>
    <row r="118" spans="1:11">
      <c r="A118" s="198" t="s">
        <v>777</v>
      </c>
      <c r="B118" s="192"/>
      <c r="C118" s="192"/>
      <c r="D118" s="192"/>
      <c r="E118" s="302">
        <v>3</v>
      </c>
      <c r="F118" s="1"/>
      <c r="G118" s="198"/>
      <c r="H118" s="192"/>
      <c r="I118" s="192"/>
      <c r="J118" s="192"/>
      <c r="K118" s="302"/>
    </row>
    <row r="119" spans="1:11" ht="15.75" thickBot="1">
      <c r="A119" s="295" t="s">
        <v>830</v>
      </c>
      <c r="B119" s="91"/>
      <c r="C119" s="304">
        <f>E119/219*100</f>
        <v>21.461187214611872</v>
      </c>
      <c r="D119" s="91" t="s">
        <v>314</v>
      </c>
      <c r="E119" s="286">
        <f>SUM(E107:E118)</f>
        <v>47</v>
      </c>
      <c r="F119" s="1"/>
      <c r="G119" s="295" t="s">
        <v>830</v>
      </c>
      <c r="H119" s="91"/>
      <c r="I119" s="304">
        <f>K119/217*100</f>
        <v>5.0691244239631335</v>
      </c>
      <c r="J119" s="91" t="s">
        <v>314</v>
      </c>
      <c r="K119" s="286">
        <f>SUM(K107:K118)</f>
        <v>11</v>
      </c>
    </row>
    <row r="120" spans="1:11" ht="15.75" thickBot="1">
      <c r="A120" s="1"/>
      <c r="B120" s="1"/>
      <c r="C120" s="1"/>
      <c r="D120" s="1"/>
      <c r="E120" s="150"/>
      <c r="F120" s="1"/>
      <c r="G120" s="1"/>
      <c r="H120" s="1"/>
      <c r="I120" s="1"/>
      <c r="J120" s="1"/>
      <c r="K120" s="150"/>
    </row>
    <row r="121" spans="1:11" ht="15.75" thickBot="1">
      <c r="A121" s="196" t="s">
        <v>601</v>
      </c>
      <c r="B121" s="43"/>
      <c r="C121" s="43"/>
      <c r="D121" s="43"/>
      <c r="E121" s="284" t="s">
        <v>599</v>
      </c>
      <c r="F121" s="1"/>
      <c r="G121" s="196" t="s">
        <v>602</v>
      </c>
      <c r="H121" s="43"/>
      <c r="I121" s="43"/>
      <c r="J121" s="43"/>
      <c r="K121" s="284" t="s">
        <v>599</v>
      </c>
    </row>
    <row r="122" spans="1:11">
      <c r="A122" s="87" t="s">
        <v>616</v>
      </c>
      <c r="B122" s="44"/>
      <c r="C122" s="44"/>
      <c r="D122" s="44"/>
      <c r="E122" s="283"/>
      <c r="F122" s="1"/>
      <c r="G122" s="87" t="s">
        <v>642</v>
      </c>
      <c r="H122" s="44"/>
      <c r="I122" s="44"/>
      <c r="J122" s="44"/>
      <c r="K122" s="283"/>
    </row>
    <row r="123" spans="1:11">
      <c r="A123" s="87" t="s">
        <v>620</v>
      </c>
      <c r="B123" s="44"/>
      <c r="C123" s="44"/>
      <c r="D123" s="44"/>
      <c r="E123" s="283">
        <v>3</v>
      </c>
      <c r="F123" s="1"/>
      <c r="G123" s="87" t="s">
        <v>643</v>
      </c>
      <c r="H123" s="44"/>
      <c r="I123" s="44"/>
      <c r="J123" s="44"/>
      <c r="K123" s="283">
        <v>2</v>
      </c>
    </row>
    <row r="124" spans="1:11">
      <c r="A124" s="87" t="s">
        <v>724</v>
      </c>
      <c r="B124" s="44"/>
      <c r="C124" s="44"/>
      <c r="D124" s="44"/>
      <c r="E124" s="283"/>
      <c r="F124" s="1"/>
      <c r="G124" s="87" t="s">
        <v>701</v>
      </c>
      <c r="H124" s="44"/>
      <c r="I124" s="44"/>
      <c r="J124" s="44"/>
      <c r="K124" s="283">
        <v>2</v>
      </c>
    </row>
    <row r="125" spans="1:11">
      <c r="A125" s="87" t="s">
        <v>725</v>
      </c>
      <c r="B125" s="44"/>
      <c r="C125" s="44"/>
      <c r="D125" s="44"/>
      <c r="E125" s="283">
        <v>1</v>
      </c>
      <c r="F125" s="1"/>
      <c r="G125" s="87" t="s">
        <v>819</v>
      </c>
      <c r="H125" s="44"/>
      <c r="I125" s="44"/>
      <c r="J125" s="44"/>
      <c r="K125" s="283">
        <v>3</v>
      </c>
    </row>
    <row r="126" spans="1:11">
      <c r="A126" s="87" t="s">
        <v>688</v>
      </c>
      <c r="B126" s="44"/>
      <c r="C126" s="44"/>
      <c r="D126" s="44"/>
      <c r="E126" s="283"/>
      <c r="F126" s="1"/>
      <c r="G126" s="87" t="s">
        <v>790</v>
      </c>
      <c r="H126" s="44"/>
      <c r="I126" s="44"/>
      <c r="J126" s="44"/>
      <c r="K126" s="283"/>
    </row>
    <row r="127" spans="1:11">
      <c r="A127" s="87" t="s">
        <v>689</v>
      </c>
      <c r="B127" s="44"/>
      <c r="C127" s="44"/>
      <c r="D127" s="44"/>
      <c r="E127" s="283">
        <v>3</v>
      </c>
      <c r="F127" s="1"/>
      <c r="G127" s="87" t="s">
        <v>791</v>
      </c>
      <c r="H127" s="44"/>
      <c r="I127" s="44"/>
      <c r="J127" s="44"/>
      <c r="K127" s="283">
        <v>1</v>
      </c>
    </row>
    <row r="128" spans="1:11">
      <c r="A128" s="87" t="s">
        <v>690</v>
      </c>
      <c r="B128" s="44"/>
      <c r="C128" s="44"/>
      <c r="D128" s="44"/>
      <c r="E128" s="283"/>
      <c r="F128" s="1"/>
      <c r="G128" s="87" t="s">
        <v>709</v>
      </c>
      <c r="H128" s="44"/>
      <c r="I128" s="44"/>
      <c r="J128" s="44"/>
      <c r="K128" s="283">
        <v>1</v>
      </c>
    </row>
    <row r="129" spans="1:11">
      <c r="A129" s="87" t="s">
        <v>691</v>
      </c>
      <c r="B129" s="44"/>
      <c r="C129" s="44" t="s">
        <v>695</v>
      </c>
      <c r="D129" s="44"/>
      <c r="E129" s="283">
        <v>6</v>
      </c>
      <c r="F129" s="1"/>
      <c r="G129" s="87" t="s">
        <v>795</v>
      </c>
      <c r="H129" s="44"/>
      <c r="I129" s="44"/>
      <c r="J129" s="44"/>
      <c r="K129" s="283">
        <v>2</v>
      </c>
    </row>
    <row r="130" spans="1:11">
      <c r="A130" s="87" t="s">
        <v>692</v>
      </c>
      <c r="B130" s="44"/>
      <c r="C130" s="44"/>
      <c r="D130" s="44"/>
      <c r="E130" s="283"/>
      <c r="F130" s="1"/>
      <c r="G130" s="87" t="s">
        <v>796</v>
      </c>
      <c r="H130" s="44"/>
      <c r="I130" s="44"/>
      <c r="J130" s="88"/>
      <c r="K130" s="285">
        <v>1</v>
      </c>
    </row>
    <row r="131" spans="1:11">
      <c r="A131" s="87" t="s">
        <v>693</v>
      </c>
      <c r="B131" s="44"/>
      <c r="C131" s="44"/>
      <c r="D131" s="44"/>
      <c r="E131" s="283">
        <v>2</v>
      </c>
      <c r="F131" s="1"/>
      <c r="G131" s="87" t="s">
        <v>797</v>
      </c>
      <c r="H131" s="44"/>
      <c r="I131" s="44"/>
      <c r="J131" s="44"/>
      <c r="K131" s="283">
        <v>1</v>
      </c>
    </row>
    <row r="132" spans="1:11">
      <c r="A132" s="87" t="s">
        <v>778</v>
      </c>
      <c r="B132" s="44"/>
      <c r="C132" s="44"/>
      <c r="D132" s="44"/>
      <c r="E132" s="283">
        <v>4</v>
      </c>
      <c r="F132" s="1"/>
      <c r="G132" s="87"/>
      <c r="H132" s="44"/>
      <c r="I132" s="44"/>
      <c r="J132" s="44"/>
      <c r="K132" s="283"/>
    </row>
    <row r="133" spans="1:11">
      <c r="A133" s="198" t="s">
        <v>789</v>
      </c>
      <c r="B133" s="192"/>
      <c r="C133" s="192"/>
      <c r="D133" s="192"/>
      <c r="E133" s="302">
        <v>1</v>
      </c>
      <c r="F133" s="1"/>
      <c r="G133" s="87"/>
      <c r="H133" s="44"/>
      <c r="I133" s="44"/>
      <c r="J133" s="44"/>
      <c r="K133" s="283"/>
    </row>
    <row r="134" spans="1:11" ht="15.75" thickBot="1">
      <c r="A134" s="295" t="s">
        <v>830</v>
      </c>
      <c r="B134" s="91"/>
      <c r="C134" s="304">
        <f>E134/217*100</f>
        <v>9.216589861751153</v>
      </c>
      <c r="D134" s="91" t="s">
        <v>314</v>
      </c>
      <c r="E134" s="286">
        <f>SUM(E123:E133)</f>
        <v>20</v>
      </c>
      <c r="F134" s="1"/>
      <c r="G134" s="290" t="s">
        <v>830</v>
      </c>
      <c r="H134" s="91"/>
      <c r="I134" s="304">
        <f>K134/217*100</f>
        <v>5.9907834101382482</v>
      </c>
      <c r="J134" s="91" t="s">
        <v>314</v>
      </c>
      <c r="K134" s="286">
        <f>SUM(K123:K133)</f>
        <v>13</v>
      </c>
    </row>
    <row r="135" spans="1:11" ht="15.75" thickBot="1">
      <c r="A135" s="1"/>
      <c r="B135" s="1"/>
      <c r="C135" s="1"/>
      <c r="D135" s="1"/>
      <c r="E135" s="150"/>
      <c r="F135" s="1"/>
      <c r="G135" s="1"/>
      <c r="H135" s="1"/>
      <c r="I135" s="1"/>
      <c r="J135" s="1"/>
      <c r="K135" s="150"/>
    </row>
    <row r="136" spans="1:11" ht="15.75" thickBot="1">
      <c r="A136" s="196" t="s">
        <v>604</v>
      </c>
      <c r="B136" s="43"/>
      <c r="C136" s="43"/>
      <c r="D136" s="43"/>
      <c r="E136" s="284" t="s">
        <v>599</v>
      </c>
      <c r="F136" s="1"/>
      <c r="G136" s="196" t="s">
        <v>603</v>
      </c>
      <c r="H136" s="43"/>
      <c r="I136" s="43"/>
      <c r="J136" s="43"/>
      <c r="K136" s="284" t="s">
        <v>599</v>
      </c>
    </row>
    <row r="137" spans="1:11">
      <c r="A137" s="87"/>
      <c r="B137" s="44"/>
      <c r="C137" s="44"/>
      <c r="D137" s="44"/>
      <c r="E137" s="283"/>
      <c r="F137" s="1"/>
      <c r="G137" s="87" t="s">
        <v>798</v>
      </c>
      <c r="H137" s="44"/>
      <c r="I137" s="44"/>
      <c r="J137" s="44"/>
      <c r="K137" s="283">
        <v>7</v>
      </c>
    </row>
    <row r="138" spans="1:11">
      <c r="A138" s="87"/>
      <c r="B138" s="44"/>
      <c r="C138" s="44"/>
      <c r="D138" s="44"/>
      <c r="E138" s="283"/>
      <c r="F138" s="1"/>
      <c r="G138" s="293" t="s">
        <v>799</v>
      </c>
      <c r="H138" s="44"/>
      <c r="I138" s="44"/>
      <c r="J138" s="44"/>
      <c r="K138" s="283">
        <v>2</v>
      </c>
    </row>
    <row r="139" spans="1:11">
      <c r="A139" s="87"/>
      <c r="B139" s="44"/>
      <c r="C139" s="44"/>
      <c r="D139" s="44"/>
      <c r="E139" s="283"/>
      <c r="F139" s="1"/>
      <c r="G139" s="87" t="s">
        <v>727</v>
      </c>
      <c r="H139" s="44"/>
      <c r="I139" s="44"/>
      <c r="J139" s="44"/>
      <c r="K139" s="283" t="s">
        <v>28</v>
      </c>
    </row>
    <row r="140" spans="1:11">
      <c r="A140" s="87"/>
      <c r="B140" s="44"/>
      <c r="C140" s="44"/>
      <c r="D140" s="44"/>
      <c r="E140" s="283"/>
      <c r="F140" s="1"/>
      <c r="G140" s="87" t="s">
        <v>800</v>
      </c>
      <c r="H140" s="44"/>
      <c r="I140" s="44"/>
      <c r="J140" s="44"/>
      <c r="K140" s="283">
        <v>4</v>
      </c>
    </row>
    <row r="141" spans="1:11">
      <c r="A141" s="87"/>
      <c r="B141" s="44"/>
      <c r="C141" s="44"/>
      <c r="D141" s="44"/>
      <c r="E141" s="283"/>
      <c r="F141" s="1"/>
      <c r="G141" s="87" t="s">
        <v>714</v>
      </c>
      <c r="H141" s="44"/>
      <c r="I141" s="44"/>
      <c r="J141" s="44"/>
      <c r="K141" s="283">
        <v>4</v>
      </c>
    </row>
    <row r="142" spans="1:11">
      <c r="A142" s="87"/>
      <c r="B142" s="44"/>
      <c r="C142" s="44"/>
      <c r="D142" s="44"/>
      <c r="E142" s="283"/>
      <c r="F142" s="1"/>
      <c r="G142" s="87" t="s">
        <v>696</v>
      </c>
      <c r="H142" s="44"/>
      <c r="I142" s="44"/>
      <c r="J142" s="44"/>
      <c r="K142" s="283">
        <v>1</v>
      </c>
    </row>
    <row r="143" spans="1:11">
      <c r="A143" s="87"/>
      <c r="B143" s="44"/>
      <c r="C143" s="44"/>
      <c r="D143" s="44"/>
      <c r="E143" s="283"/>
      <c r="F143" s="1"/>
      <c r="G143" s="87" t="s">
        <v>698</v>
      </c>
      <c r="H143" s="44"/>
      <c r="I143" s="44"/>
      <c r="J143" s="44"/>
      <c r="K143" s="283">
        <v>3</v>
      </c>
    </row>
    <row r="144" spans="1:11">
      <c r="A144" s="198"/>
      <c r="B144" s="192"/>
      <c r="C144" s="192"/>
      <c r="D144" s="192"/>
      <c r="E144" s="302"/>
      <c r="F144" s="1"/>
      <c r="G144" s="198"/>
      <c r="H144" s="192"/>
      <c r="I144" s="192"/>
      <c r="J144" s="192"/>
      <c r="K144" s="302"/>
    </row>
    <row r="145" spans="1:11" ht="15.75" thickBot="1">
      <c r="A145" s="295" t="s">
        <v>830</v>
      </c>
      <c r="B145" s="91"/>
      <c r="C145" s="91">
        <f>E145/217*100</f>
        <v>0</v>
      </c>
      <c r="D145" s="91" t="s">
        <v>26</v>
      </c>
      <c r="E145" s="286">
        <f>SUM(E137:E144)</f>
        <v>0</v>
      </c>
      <c r="F145" s="1"/>
      <c r="G145" s="295" t="s">
        <v>830</v>
      </c>
      <c r="H145" s="91"/>
      <c r="I145" s="304">
        <f>K145/217*100</f>
        <v>6.4516129032258061</v>
      </c>
      <c r="J145" s="91" t="s">
        <v>314</v>
      </c>
      <c r="K145" s="286">
        <f>SUM(K138:K144)</f>
        <v>14</v>
      </c>
    </row>
    <row r="146" spans="1:11" ht="15.75" thickBot="1">
      <c r="A146" s="1"/>
      <c r="B146" s="1"/>
      <c r="C146" s="1"/>
      <c r="D146" s="1"/>
      <c r="E146" s="150"/>
      <c r="F146" s="1"/>
      <c r="G146" s="1"/>
      <c r="H146" s="1"/>
      <c r="I146" s="1"/>
      <c r="J146" s="1"/>
      <c r="K146" s="150"/>
    </row>
    <row r="147" spans="1:11" ht="15.75" thickBot="1">
      <c r="A147" s="196" t="s">
        <v>605</v>
      </c>
      <c r="B147" s="43"/>
      <c r="C147" s="43"/>
      <c r="D147" s="43"/>
      <c r="E147" s="284" t="s">
        <v>599</v>
      </c>
      <c r="F147" s="1"/>
      <c r="G147" s="196" t="s">
        <v>606</v>
      </c>
      <c r="H147" s="43"/>
      <c r="I147" s="43"/>
      <c r="J147" s="43"/>
      <c r="K147" s="284" t="s">
        <v>599</v>
      </c>
    </row>
    <row r="148" spans="1:11">
      <c r="A148" s="87" t="s">
        <v>684</v>
      </c>
      <c r="B148" s="44"/>
      <c r="C148" s="44"/>
      <c r="D148" s="44"/>
      <c r="E148" s="283"/>
      <c r="F148" s="1"/>
      <c r="G148" s="87" t="s">
        <v>628</v>
      </c>
      <c r="H148" s="44"/>
      <c r="I148" s="44"/>
      <c r="J148" s="44"/>
      <c r="K148" s="283">
        <v>4</v>
      </c>
    </row>
    <row r="149" spans="1:11">
      <c r="A149" s="87" t="s">
        <v>685</v>
      </c>
      <c r="B149" s="44"/>
      <c r="C149" s="44"/>
      <c r="D149" s="44"/>
      <c r="E149" s="283">
        <v>1</v>
      </c>
      <c r="F149" s="1"/>
      <c r="G149" s="87" t="s">
        <v>705</v>
      </c>
      <c r="H149" s="44"/>
      <c r="I149" s="44"/>
      <c r="J149" s="44"/>
      <c r="K149" s="283">
        <v>1</v>
      </c>
    </row>
    <row r="150" spans="1:11">
      <c r="A150" s="87" t="s">
        <v>687</v>
      </c>
      <c r="B150" s="44"/>
      <c r="C150" s="44"/>
      <c r="D150" s="44"/>
      <c r="E150" s="283">
        <v>1</v>
      </c>
      <c r="F150" s="1"/>
      <c r="G150" s="87" t="s">
        <v>728</v>
      </c>
      <c r="H150" s="44"/>
      <c r="I150" s="44"/>
      <c r="J150" s="44"/>
      <c r="K150" s="283">
        <v>1</v>
      </c>
    </row>
    <row r="151" spans="1:11">
      <c r="A151" s="87" t="s">
        <v>694</v>
      </c>
      <c r="B151" s="44"/>
      <c r="C151" s="44"/>
      <c r="D151" s="44"/>
      <c r="E151" s="283">
        <v>1</v>
      </c>
      <c r="F151" s="1"/>
      <c r="G151" s="87"/>
      <c r="H151" s="44"/>
      <c r="I151" s="44"/>
      <c r="J151" s="44"/>
      <c r="K151" s="283"/>
    </row>
    <row r="152" spans="1:11">
      <c r="A152" s="87" t="s">
        <v>702</v>
      </c>
      <c r="B152" s="44"/>
      <c r="C152" s="44"/>
      <c r="D152" s="44"/>
      <c r="E152" s="283">
        <v>1</v>
      </c>
      <c r="F152" s="1"/>
      <c r="G152" s="87"/>
      <c r="H152" s="44"/>
      <c r="I152" s="44"/>
      <c r="J152" s="44"/>
      <c r="K152" s="283"/>
    </row>
    <row r="153" spans="1:11">
      <c r="A153" s="87" t="s">
        <v>707</v>
      </c>
      <c r="B153" s="44"/>
      <c r="C153" s="44"/>
      <c r="D153" s="44"/>
      <c r="E153" s="283">
        <v>2</v>
      </c>
      <c r="F153" s="1"/>
      <c r="G153" s="87"/>
      <c r="H153" s="44"/>
      <c r="I153" s="44"/>
      <c r="J153" s="44"/>
      <c r="K153" s="283"/>
    </row>
    <row r="154" spans="1:11">
      <c r="A154" s="87" t="s">
        <v>801</v>
      </c>
      <c r="B154" s="44"/>
      <c r="C154" s="44"/>
      <c r="D154" s="44"/>
      <c r="E154" s="283">
        <v>1</v>
      </c>
      <c r="F154" s="1"/>
      <c r="G154" s="87"/>
      <c r="H154" s="44"/>
      <c r="I154" s="44"/>
      <c r="J154" s="44"/>
      <c r="K154" s="283"/>
    </row>
    <row r="155" spans="1:11">
      <c r="A155" s="198"/>
      <c r="B155" s="192"/>
      <c r="C155" s="192"/>
      <c r="D155" s="192"/>
      <c r="E155" s="302"/>
      <c r="F155" s="1"/>
      <c r="G155" s="198"/>
      <c r="H155" s="192"/>
      <c r="I155" s="192"/>
      <c r="J155" s="192"/>
      <c r="K155" s="302"/>
    </row>
    <row r="156" spans="1:11" ht="15.75" thickBot="1">
      <c r="A156" s="295" t="s">
        <v>830</v>
      </c>
      <c r="B156" s="91"/>
      <c r="C156" s="304">
        <f>E156/217*100</f>
        <v>3.225806451612903</v>
      </c>
      <c r="D156" s="91" t="s">
        <v>26</v>
      </c>
      <c r="E156" s="286">
        <f>SUM(E148:E155)</f>
        <v>7</v>
      </c>
      <c r="F156" s="1"/>
      <c r="G156" s="295" t="s">
        <v>830</v>
      </c>
      <c r="H156" s="91"/>
      <c r="I156" s="304">
        <f>K156/217*100</f>
        <v>2.7649769585253456</v>
      </c>
      <c r="J156" s="91" t="s">
        <v>26</v>
      </c>
      <c r="K156" s="286">
        <f>SUM(K148:K155)</f>
        <v>6</v>
      </c>
    </row>
    <row r="157" spans="1:11">
      <c r="A157" s="1"/>
      <c r="B157" s="1"/>
      <c r="C157" s="1"/>
      <c r="D157" s="1"/>
      <c r="E157" s="150"/>
      <c r="F157" s="1"/>
      <c r="G157" s="1"/>
      <c r="H157" s="1"/>
      <c r="I157" s="1"/>
      <c r="J157" s="1"/>
      <c r="K157" s="150"/>
    </row>
    <row r="158" spans="1:11" ht="15.75" thickBot="1">
      <c r="A158" s="1"/>
      <c r="B158" s="1"/>
      <c r="C158" s="1"/>
      <c r="D158" s="1"/>
      <c r="E158" s="150"/>
      <c r="F158" s="1"/>
      <c r="G158" s="1"/>
      <c r="H158" s="1"/>
      <c r="I158" s="1"/>
      <c r="J158" s="1"/>
      <c r="K158" s="150"/>
    </row>
    <row r="159" spans="1:11" ht="15.75" thickBot="1">
      <c r="A159" s="196" t="s">
        <v>607</v>
      </c>
      <c r="B159" s="43"/>
      <c r="C159" s="43"/>
      <c r="D159" s="43"/>
      <c r="E159" s="284" t="s">
        <v>599</v>
      </c>
      <c r="F159" s="1"/>
      <c r="G159" s="196" t="s">
        <v>608</v>
      </c>
      <c r="H159" s="43"/>
      <c r="I159" s="43"/>
      <c r="J159" s="43"/>
      <c r="K159" s="284" t="s">
        <v>599</v>
      </c>
    </row>
    <row r="160" spans="1:11">
      <c r="A160" s="87" t="s">
        <v>706</v>
      </c>
      <c r="B160" s="44"/>
      <c r="C160" s="44"/>
      <c r="D160" s="44"/>
      <c r="E160" s="283">
        <v>1</v>
      </c>
      <c r="F160" s="1"/>
      <c r="G160" s="87" t="s">
        <v>644</v>
      </c>
      <c r="H160" s="44"/>
      <c r="I160" s="44"/>
      <c r="J160" s="44"/>
      <c r="K160" s="283">
        <v>2</v>
      </c>
    </row>
    <row r="161" spans="1:11">
      <c r="A161" s="87" t="s">
        <v>708</v>
      </c>
      <c r="B161" s="44"/>
      <c r="C161" s="44"/>
      <c r="D161" s="44"/>
      <c r="E161" s="283">
        <v>3</v>
      </c>
      <c r="F161" s="1"/>
      <c r="G161" s="87" t="s">
        <v>710</v>
      </c>
      <c r="H161" s="44"/>
      <c r="I161" s="44"/>
      <c r="J161" s="44"/>
      <c r="K161" s="283">
        <v>1</v>
      </c>
    </row>
    <row r="162" spans="1:11">
      <c r="A162" s="87" t="s">
        <v>719</v>
      </c>
      <c r="B162" s="44"/>
      <c r="C162" s="44"/>
      <c r="D162" s="44"/>
      <c r="E162" s="283">
        <v>1</v>
      </c>
      <c r="F162" s="1"/>
      <c r="G162" s="87" t="s">
        <v>807</v>
      </c>
      <c r="H162" s="44"/>
      <c r="I162" s="44"/>
      <c r="J162" s="44"/>
      <c r="K162" s="283">
        <v>1</v>
      </c>
    </row>
    <row r="163" spans="1:11">
      <c r="A163" s="87"/>
      <c r="B163" s="44"/>
      <c r="C163" s="44"/>
      <c r="D163" s="44"/>
      <c r="E163" s="283"/>
      <c r="F163" s="1"/>
      <c r="G163" s="87" t="s">
        <v>808</v>
      </c>
      <c r="H163" s="44"/>
      <c r="I163" s="44"/>
      <c r="J163" s="44"/>
      <c r="K163" s="283">
        <v>2</v>
      </c>
    </row>
    <row r="164" spans="1:11">
      <c r="A164" s="87"/>
      <c r="B164" s="44"/>
      <c r="C164" s="44"/>
      <c r="D164" s="44"/>
      <c r="E164" s="283"/>
      <c r="F164" s="1"/>
      <c r="G164" s="87" t="s">
        <v>809</v>
      </c>
      <c r="H164" s="44"/>
      <c r="I164" s="44"/>
      <c r="J164" s="44"/>
      <c r="K164" s="283"/>
    </row>
    <row r="165" spans="1:11">
      <c r="A165" s="87"/>
      <c r="B165" s="44"/>
      <c r="C165" s="44"/>
      <c r="D165" s="44"/>
      <c r="E165" s="283"/>
      <c r="F165" s="1"/>
      <c r="G165" s="87" t="s">
        <v>810</v>
      </c>
      <c r="H165" s="44"/>
      <c r="I165" s="44"/>
      <c r="J165" s="44"/>
      <c r="K165" s="283">
        <v>1</v>
      </c>
    </row>
    <row r="166" spans="1:11">
      <c r="A166" s="87"/>
      <c r="B166" s="44"/>
      <c r="C166" s="44"/>
      <c r="D166" s="44"/>
      <c r="E166" s="283"/>
      <c r="F166" s="1"/>
      <c r="G166" s="87"/>
      <c r="H166" s="44"/>
      <c r="I166" s="44"/>
      <c r="J166" s="44"/>
      <c r="K166" s="283"/>
    </row>
    <row r="167" spans="1:11">
      <c r="A167" s="198"/>
      <c r="B167" s="192"/>
      <c r="C167" s="192"/>
      <c r="D167" s="192"/>
      <c r="E167" s="302"/>
      <c r="F167" s="199"/>
      <c r="G167" s="87"/>
      <c r="H167" s="44"/>
      <c r="I167" s="44"/>
      <c r="J167" s="44"/>
      <c r="K167" s="283"/>
    </row>
    <row r="168" spans="1:11" ht="15.75" thickBot="1">
      <c r="A168" s="295" t="s">
        <v>830</v>
      </c>
      <c r="B168" s="91"/>
      <c r="C168" s="304">
        <f>E168/217*100</f>
        <v>2.3041474654377883</v>
      </c>
      <c r="D168" s="91" t="s">
        <v>26</v>
      </c>
      <c r="E168" s="286">
        <f>SUM(E160:E167)</f>
        <v>5</v>
      </c>
      <c r="F168" s="1"/>
      <c r="G168" s="290" t="s">
        <v>830</v>
      </c>
      <c r="H168" s="91"/>
      <c r="I168" s="304">
        <f>K168/217*100</f>
        <v>3.225806451612903</v>
      </c>
      <c r="J168" s="91" t="s">
        <v>26</v>
      </c>
      <c r="K168" s="286">
        <f>SUM(K160:K167)</f>
        <v>7</v>
      </c>
    </row>
    <row r="169" spans="1:11" ht="15.75" thickBot="1">
      <c r="A169" s="1"/>
      <c r="B169" s="1"/>
      <c r="C169" s="1"/>
      <c r="D169" s="1"/>
      <c r="E169" s="150"/>
      <c r="F169" s="1"/>
      <c r="G169" s="1"/>
      <c r="H169" s="1"/>
      <c r="I169" s="1"/>
      <c r="J169" s="1"/>
      <c r="K169" s="150"/>
    </row>
    <row r="170" spans="1:11" ht="15.75" thickBot="1">
      <c r="A170" s="196" t="s">
        <v>609</v>
      </c>
      <c r="B170" s="43"/>
      <c r="C170" s="43"/>
      <c r="D170" s="43"/>
      <c r="E170" s="284" t="s">
        <v>599</v>
      </c>
      <c r="F170" s="1"/>
      <c r="G170" s="196" t="s">
        <v>610</v>
      </c>
      <c r="H170" s="43"/>
      <c r="I170" s="43"/>
      <c r="J170" s="43"/>
      <c r="K170" s="284" t="s">
        <v>599</v>
      </c>
    </row>
    <row r="171" spans="1:11">
      <c r="A171" s="87"/>
      <c r="B171" s="44"/>
      <c r="C171" s="44"/>
      <c r="D171" s="44"/>
      <c r="E171" s="283"/>
      <c r="F171" s="1"/>
      <c r="G171" s="87" t="s">
        <v>715</v>
      </c>
      <c r="H171" s="44"/>
      <c r="I171" s="44"/>
      <c r="J171" s="44"/>
      <c r="K171" s="283"/>
    </row>
    <row r="172" spans="1:11">
      <c r="A172" s="87"/>
      <c r="B172" s="44"/>
      <c r="C172" s="44"/>
      <c r="D172" s="44"/>
      <c r="E172" s="283"/>
      <c r="F172" s="1"/>
      <c r="G172" s="87" t="s">
        <v>716</v>
      </c>
      <c r="H172" s="44"/>
      <c r="I172" s="44"/>
      <c r="J172" s="44"/>
      <c r="K172" s="283">
        <v>1</v>
      </c>
    </row>
    <row r="173" spans="1:11">
      <c r="A173" s="87"/>
      <c r="B173" s="44"/>
      <c r="C173" s="44"/>
      <c r="D173" s="44"/>
      <c r="E173" s="283"/>
      <c r="F173" s="1"/>
      <c r="G173" s="87" t="s">
        <v>729</v>
      </c>
      <c r="H173" s="44"/>
      <c r="I173" s="44"/>
      <c r="J173" s="44"/>
      <c r="K173" s="283"/>
    </row>
    <row r="174" spans="1:11">
      <c r="A174" s="87"/>
      <c r="B174" s="44"/>
      <c r="C174" s="44"/>
      <c r="D174" s="44"/>
      <c r="E174" s="283"/>
      <c r="F174" s="1"/>
      <c r="G174" s="87" t="s">
        <v>732</v>
      </c>
      <c r="H174" s="44"/>
      <c r="I174" s="44"/>
      <c r="J174" s="44"/>
      <c r="K174" s="283">
        <v>2</v>
      </c>
    </row>
    <row r="175" spans="1:11">
      <c r="A175" s="87"/>
      <c r="B175" s="44"/>
      <c r="C175" s="44"/>
      <c r="D175" s="44"/>
      <c r="E175" s="283"/>
      <c r="F175" s="1"/>
      <c r="G175" s="87"/>
      <c r="H175" s="44"/>
      <c r="I175" s="44"/>
      <c r="J175" s="44"/>
      <c r="K175" s="283"/>
    </row>
    <row r="176" spans="1:11">
      <c r="A176" s="87"/>
      <c r="B176" s="44"/>
      <c r="C176" s="44"/>
      <c r="D176" s="44"/>
      <c r="E176" s="283"/>
      <c r="F176" s="1"/>
      <c r="G176" s="87"/>
      <c r="H176" s="44"/>
      <c r="I176" s="44"/>
      <c r="J176" s="44"/>
      <c r="K176" s="283"/>
    </row>
    <row r="177" spans="1:11">
      <c r="A177" s="87"/>
      <c r="B177" s="44"/>
      <c r="C177" s="44"/>
      <c r="D177" s="44"/>
      <c r="E177" s="283"/>
      <c r="F177" s="1"/>
      <c r="G177" s="87"/>
      <c r="H177" s="44"/>
      <c r="I177" s="44"/>
      <c r="J177" s="44"/>
      <c r="K177" s="283"/>
    </row>
    <row r="178" spans="1:11">
      <c r="A178" s="198"/>
      <c r="B178" s="192"/>
      <c r="C178" s="192"/>
      <c r="D178" s="192"/>
      <c r="E178" s="302"/>
      <c r="F178" s="1"/>
      <c r="G178" s="87"/>
      <c r="H178" s="44"/>
      <c r="I178" s="44"/>
      <c r="J178" s="44"/>
      <c r="K178" s="283"/>
    </row>
    <row r="179" spans="1:11" ht="15.75" thickBot="1">
      <c r="A179" s="295" t="s">
        <v>830</v>
      </c>
      <c r="B179" s="91"/>
      <c r="C179" s="91">
        <f>E179/217*100</f>
        <v>0</v>
      </c>
      <c r="D179" s="91" t="s">
        <v>26</v>
      </c>
      <c r="E179" s="286">
        <f>SUM(E171:E178)</f>
        <v>0</v>
      </c>
      <c r="F179" s="1"/>
      <c r="G179" s="290" t="s">
        <v>830</v>
      </c>
      <c r="H179" s="91"/>
      <c r="I179" s="304">
        <f>K179/217*100</f>
        <v>1.3824884792626728</v>
      </c>
      <c r="J179" s="91" t="s">
        <v>26</v>
      </c>
      <c r="K179" s="286">
        <f>SUM(K171:K178)</f>
        <v>3</v>
      </c>
    </row>
    <row r="180" spans="1:11" ht="15.75" thickBot="1">
      <c r="A180" s="1"/>
      <c r="B180" s="1"/>
      <c r="C180" s="1"/>
      <c r="D180" s="1"/>
      <c r="E180" s="150"/>
      <c r="F180" s="1"/>
      <c r="G180" s="1"/>
      <c r="H180" s="1"/>
      <c r="I180" s="1"/>
      <c r="J180" s="1"/>
      <c r="K180" s="150"/>
    </row>
    <row r="181" spans="1:11" ht="15.75" thickBot="1">
      <c r="A181" s="196" t="s">
        <v>611</v>
      </c>
      <c r="B181" s="43"/>
      <c r="C181" s="43"/>
      <c r="D181" s="43"/>
      <c r="E181" s="284" t="s">
        <v>599</v>
      </c>
      <c r="F181" s="1"/>
      <c r="G181" s="196" t="s">
        <v>612</v>
      </c>
      <c r="H181" s="43"/>
      <c r="I181" s="43"/>
      <c r="J181" s="43"/>
      <c r="K181" s="284" t="s">
        <v>599</v>
      </c>
    </row>
    <row r="182" spans="1:11">
      <c r="A182" s="87" t="s">
        <v>648</v>
      </c>
      <c r="B182" s="44"/>
      <c r="C182" s="44"/>
      <c r="D182" s="44"/>
      <c r="E182" s="283">
        <v>2</v>
      </c>
      <c r="F182" s="1"/>
      <c r="G182" s="82" t="s">
        <v>815</v>
      </c>
      <c r="H182" s="83"/>
      <c r="I182" s="83"/>
      <c r="J182" s="84"/>
      <c r="K182" s="285">
        <v>4</v>
      </c>
    </row>
    <row r="183" spans="1:11">
      <c r="A183" s="87" t="s">
        <v>711</v>
      </c>
      <c r="B183" s="44"/>
      <c r="C183" s="44"/>
      <c r="D183" s="44"/>
      <c r="E183" s="283">
        <v>3</v>
      </c>
      <c r="F183" s="1"/>
      <c r="G183" s="87" t="s">
        <v>820</v>
      </c>
      <c r="H183" s="44"/>
      <c r="I183" s="44"/>
      <c r="J183" s="88"/>
      <c r="K183" s="285"/>
    </row>
    <row r="184" spans="1:11">
      <c r="A184" s="87" t="s">
        <v>717</v>
      </c>
      <c r="B184" s="44"/>
      <c r="C184" s="44"/>
      <c r="D184" s="44"/>
      <c r="E184" s="283">
        <v>1</v>
      </c>
      <c r="F184" s="1"/>
      <c r="G184" s="87" t="s">
        <v>821</v>
      </c>
      <c r="H184" s="44"/>
      <c r="I184" s="44"/>
      <c r="J184" s="88"/>
      <c r="K184" s="285">
        <v>2</v>
      </c>
    </row>
    <row r="185" spans="1:11">
      <c r="A185" s="87" t="s">
        <v>720</v>
      </c>
      <c r="B185" s="44"/>
      <c r="C185" s="44"/>
      <c r="D185" s="44"/>
      <c r="E185" s="283">
        <v>1</v>
      </c>
      <c r="F185" s="1"/>
      <c r="G185" s="87" t="s">
        <v>730</v>
      </c>
      <c r="H185" s="44"/>
      <c r="I185" s="44"/>
      <c r="J185" s="88"/>
      <c r="K185" s="285">
        <v>2</v>
      </c>
    </row>
    <row r="186" spans="1:11">
      <c r="A186" s="87" t="s">
        <v>721</v>
      </c>
      <c r="B186" s="44"/>
      <c r="C186" s="44"/>
      <c r="D186" s="44"/>
      <c r="E186" s="283">
        <v>1</v>
      </c>
      <c r="F186" s="1"/>
      <c r="G186" s="87" t="s">
        <v>723</v>
      </c>
      <c r="H186" s="44"/>
      <c r="I186" s="44"/>
      <c r="J186" s="88"/>
      <c r="K186" s="285">
        <v>2</v>
      </c>
    </row>
    <row r="187" spans="1:11">
      <c r="A187" s="87" t="s">
        <v>792</v>
      </c>
      <c r="B187" s="44"/>
      <c r="C187" s="44"/>
      <c r="D187" s="44"/>
      <c r="E187" s="283">
        <v>1</v>
      </c>
      <c r="F187" s="1"/>
      <c r="G187" s="87" t="s">
        <v>712</v>
      </c>
      <c r="H187" s="44"/>
      <c r="I187" s="44"/>
      <c r="J187" s="88"/>
      <c r="K187" s="285">
        <v>2</v>
      </c>
    </row>
    <row r="188" spans="1:11">
      <c r="A188" s="87" t="s">
        <v>793</v>
      </c>
      <c r="B188" s="44"/>
      <c r="C188" s="44"/>
      <c r="D188" s="44"/>
      <c r="E188" s="283"/>
      <c r="F188" s="1"/>
      <c r="G188" s="87" t="s">
        <v>704</v>
      </c>
      <c r="H188" s="44"/>
      <c r="I188" s="44"/>
      <c r="J188" s="88"/>
      <c r="K188" s="285">
        <v>4</v>
      </c>
    </row>
    <row r="189" spans="1:11">
      <c r="A189" s="87" t="s">
        <v>794</v>
      </c>
      <c r="B189" s="44"/>
      <c r="C189" s="44"/>
      <c r="D189" s="44"/>
      <c r="E189" s="283">
        <v>1</v>
      </c>
      <c r="F189" s="1"/>
      <c r="G189" s="87" t="s">
        <v>703</v>
      </c>
      <c r="H189" s="44"/>
      <c r="I189" s="44"/>
      <c r="J189" s="88"/>
      <c r="K189" s="285">
        <v>1</v>
      </c>
    </row>
    <row r="190" spans="1:11">
      <c r="A190" s="87" t="s">
        <v>811</v>
      </c>
      <c r="B190" s="44"/>
      <c r="C190" s="44"/>
      <c r="D190" s="44"/>
      <c r="E190" s="283">
        <v>1</v>
      </c>
      <c r="F190" s="1"/>
      <c r="G190" s="87" t="s">
        <v>722</v>
      </c>
      <c r="H190" s="44"/>
      <c r="I190" s="44"/>
      <c r="J190" s="88"/>
      <c r="K190" s="285">
        <v>1</v>
      </c>
    </row>
    <row r="191" spans="1:11">
      <c r="A191" s="87"/>
      <c r="B191" s="44"/>
      <c r="C191" s="44"/>
      <c r="D191" s="44"/>
      <c r="E191" s="283"/>
      <c r="F191" s="1"/>
      <c r="G191" s="87" t="s">
        <v>726</v>
      </c>
      <c r="H191" s="44"/>
      <c r="I191" s="44"/>
      <c r="J191" s="88"/>
      <c r="K191" s="285">
        <v>1</v>
      </c>
    </row>
    <row r="192" spans="1:11">
      <c r="A192" s="198" t="s">
        <v>812</v>
      </c>
      <c r="B192" s="192"/>
      <c r="C192" s="192"/>
      <c r="D192" s="199"/>
      <c r="E192" s="283">
        <v>1</v>
      </c>
      <c r="F192" s="1"/>
      <c r="G192" s="198" t="s">
        <v>827</v>
      </c>
      <c r="H192" s="192"/>
      <c r="I192" s="192"/>
      <c r="J192" s="199"/>
      <c r="K192" s="306">
        <v>1</v>
      </c>
    </row>
    <row r="193" spans="1:11" ht="15.75" thickBot="1">
      <c r="A193" s="295" t="s">
        <v>830</v>
      </c>
      <c r="B193" s="91"/>
      <c r="C193" s="305">
        <f>E193/217*100</f>
        <v>5.5299539170506913</v>
      </c>
      <c r="D193" s="91" t="s">
        <v>26</v>
      </c>
      <c r="E193" s="286">
        <f>SUM(E182:E192)</f>
        <v>12</v>
      </c>
      <c r="F193" s="1"/>
      <c r="G193" s="295" t="s">
        <v>830</v>
      </c>
      <c r="H193" s="91"/>
      <c r="I193" s="304">
        <f>K193/217*100</f>
        <v>7.8341013824884786</v>
      </c>
      <c r="J193" s="92" t="s">
        <v>26</v>
      </c>
      <c r="K193" s="287">
        <f>SUM(K182:K189)</f>
        <v>17</v>
      </c>
    </row>
    <row r="194" spans="1:11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1">
      <c r="A195" s="1" t="s">
        <v>681</v>
      </c>
      <c r="B195" s="1"/>
      <c r="C195" s="1"/>
      <c r="D195" s="245">
        <f>E195/217*100</f>
        <v>11.52073732718894</v>
      </c>
      <c r="E195" s="1">
        <v>25</v>
      </c>
      <c r="F195" s="1"/>
      <c r="G195" s="1" t="s">
        <v>682</v>
      </c>
      <c r="H195" s="1"/>
      <c r="I195" s="1"/>
      <c r="J195" s="1"/>
      <c r="K195">
        <v>11</v>
      </c>
    </row>
    <row r="196" spans="1:11">
      <c r="A196" s="1" t="s">
        <v>686</v>
      </c>
      <c r="B196" s="1"/>
      <c r="C196" s="1"/>
      <c r="D196" s="1"/>
      <c r="E196" s="1">
        <v>14</v>
      </c>
      <c r="F196" s="1"/>
      <c r="G196" s="1" t="s">
        <v>28</v>
      </c>
      <c r="H196" s="1"/>
      <c r="I196" s="1"/>
      <c r="J196" s="1"/>
    </row>
    <row r="197" spans="1:11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1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1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1">
      <c r="A200" s="24" t="s">
        <v>762</v>
      </c>
      <c r="B200" s="1"/>
      <c r="C200" s="1"/>
      <c r="D200" s="1"/>
      <c r="E200" s="1"/>
      <c r="F200" s="1"/>
      <c r="G200" s="290" t="s">
        <v>784</v>
      </c>
      <c r="H200" s="81"/>
      <c r="I200" s="81"/>
      <c r="J200" s="81"/>
      <c r="K200" s="291">
        <v>1</v>
      </c>
    </row>
    <row r="201" spans="1:11">
      <c r="A201" s="296" t="s">
        <v>806</v>
      </c>
      <c r="B201" s="297"/>
      <c r="C201" s="297"/>
      <c r="D201" s="297"/>
      <c r="E201" s="299"/>
      <c r="F201" s="1"/>
      <c r="G201" s="298" t="s">
        <v>783</v>
      </c>
      <c r="H201" s="81"/>
      <c r="I201" s="81"/>
      <c r="J201" s="81"/>
      <c r="K201" s="291">
        <v>1</v>
      </c>
    </row>
    <row r="202" spans="1:11">
      <c r="A202" s="295" t="s">
        <v>805</v>
      </c>
      <c r="B202" s="192"/>
      <c r="C202" s="192"/>
      <c r="D202" s="192"/>
      <c r="E202" s="211">
        <v>1</v>
      </c>
      <c r="F202" s="1"/>
      <c r="G202" s="296" t="s">
        <v>829</v>
      </c>
      <c r="H202" s="297"/>
      <c r="I202" s="297"/>
      <c r="J202" s="297"/>
      <c r="K202" s="299"/>
    </row>
    <row r="203" spans="1:11">
      <c r="A203" s="290" t="s">
        <v>781</v>
      </c>
      <c r="B203" s="81"/>
      <c r="C203" s="81"/>
      <c r="D203" s="81"/>
      <c r="E203" s="291">
        <v>1</v>
      </c>
      <c r="F203" s="1"/>
      <c r="G203" s="295" t="s">
        <v>828</v>
      </c>
      <c r="H203" s="192"/>
      <c r="I203" s="192"/>
      <c r="J203" s="192"/>
      <c r="K203" s="211">
        <v>1</v>
      </c>
    </row>
    <row r="204" spans="1:11">
      <c r="A204" s="296" t="s">
        <v>804</v>
      </c>
      <c r="B204" s="297"/>
      <c r="C204" s="297"/>
      <c r="D204" s="297"/>
      <c r="E204" s="299"/>
      <c r="F204" s="1"/>
      <c r="G204" s="290" t="s">
        <v>786</v>
      </c>
      <c r="H204" s="81"/>
      <c r="I204" s="81"/>
      <c r="J204" s="81"/>
      <c r="K204" s="291">
        <v>1</v>
      </c>
    </row>
    <row r="205" spans="1:11">
      <c r="A205" s="295" t="s">
        <v>803</v>
      </c>
      <c r="B205" s="192"/>
      <c r="C205" s="192"/>
      <c r="D205" s="192"/>
      <c r="E205" s="211">
        <v>1</v>
      </c>
      <c r="F205" s="1"/>
      <c r="G205" s="290" t="s">
        <v>787</v>
      </c>
      <c r="H205" s="81"/>
      <c r="I205" s="81"/>
      <c r="J205" s="81"/>
      <c r="K205" s="291">
        <v>1</v>
      </c>
    </row>
    <row r="206" spans="1:11">
      <c r="A206" s="298" t="s">
        <v>802</v>
      </c>
      <c r="B206" s="81"/>
      <c r="C206" s="81"/>
      <c r="D206" s="81"/>
      <c r="E206" s="291">
        <v>1</v>
      </c>
      <c r="F206" s="1"/>
      <c r="G206" s="290" t="s">
        <v>788</v>
      </c>
      <c r="H206" s="81"/>
      <c r="I206" s="81"/>
      <c r="J206" s="81"/>
      <c r="K206" s="291">
        <v>1</v>
      </c>
    </row>
    <row r="207" spans="1:11">
      <c r="A207" s="296" t="s">
        <v>816</v>
      </c>
      <c r="B207" s="297"/>
      <c r="C207" s="297"/>
      <c r="D207" s="297"/>
      <c r="E207" s="299"/>
      <c r="F207" s="1"/>
      <c r="G207" s="296" t="s">
        <v>813</v>
      </c>
      <c r="H207" s="297"/>
      <c r="I207" s="297"/>
      <c r="J207" s="297"/>
      <c r="K207" s="299"/>
    </row>
    <row r="208" spans="1:11">
      <c r="A208" s="295" t="s">
        <v>817</v>
      </c>
      <c r="B208" s="192"/>
      <c r="C208" s="192"/>
      <c r="D208" s="192"/>
      <c r="E208" s="211">
        <v>1</v>
      </c>
      <c r="F208" s="1"/>
      <c r="G208" s="295" t="s">
        <v>814</v>
      </c>
      <c r="H208" s="192"/>
      <c r="I208" s="192"/>
      <c r="J208" s="192"/>
      <c r="K208" s="211">
        <v>2</v>
      </c>
    </row>
    <row r="209" spans="1:11">
      <c r="A209" s="290" t="s">
        <v>824</v>
      </c>
      <c r="B209" s="81"/>
      <c r="C209" s="81"/>
      <c r="D209" s="81"/>
      <c r="E209" s="291">
        <v>1</v>
      </c>
      <c r="F209" s="1"/>
      <c r="G209" s="290" t="s">
        <v>823</v>
      </c>
      <c r="H209" s="81"/>
      <c r="I209" s="81"/>
      <c r="J209" s="81"/>
      <c r="K209" s="291">
        <v>1</v>
      </c>
    </row>
    <row r="210" spans="1:11">
      <c r="A210" s="290" t="s">
        <v>825</v>
      </c>
      <c r="B210" s="81"/>
      <c r="C210" s="81"/>
      <c r="D210" s="81"/>
      <c r="E210" s="291">
        <v>1</v>
      </c>
      <c r="F210" s="1"/>
      <c r="G210" s="290" t="s">
        <v>826</v>
      </c>
      <c r="H210" s="81"/>
      <c r="I210" s="81"/>
      <c r="J210" s="81"/>
      <c r="K210" s="291">
        <v>2</v>
      </c>
    </row>
    <row r="211" spans="1:11">
      <c r="A211" s="290" t="s">
        <v>822</v>
      </c>
      <c r="B211" s="81"/>
      <c r="C211" s="81"/>
      <c r="D211" s="81"/>
      <c r="E211" s="291">
        <v>1</v>
      </c>
      <c r="F211" s="1"/>
      <c r="G211" s="290" t="s">
        <v>818</v>
      </c>
      <c r="H211" s="81"/>
      <c r="I211" s="81"/>
      <c r="J211" s="81"/>
      <c r="K211" s="291">
        <v>1</v>
      </c>
    </row>
    <row r="212" spans="1:11">
      <c r="A212" s="290" t="s">
        <v>830</v>
      </c>
      <c r="B212" s="192"/>
      <c r="C212" s="192"/>
      <c r="D212" s="192" t="s">
        <v>314</v>
      </c>
      <c r="E212" s="215">
        <f>SUM(E202:E211)</f>
        <v>8</v>
      </c>
      <c r="F212" s="1"/>
      <c r="G212" s="290" t="s">
        <v>830</v>
      </c>
      <c r="H212" s="81"/>
      <c r="I212" s="81"/>
      <c r="J212" s="81"/>
      <c r="K212" s="292">
        <f>SUM(K201:K211)</f>
        <v>11</v>
      </c>
    </row>
    <row r="213" spans="1:11">
      <c r="A213" s="289" t="s">
        <v>735</v>
      </c>
      <c r="B213" s="1"/>
      <c r="C213" s="1"/>
      <c r="D213" s="1"/>
      <c r="E213" s="1"/>
      <c r="F213" s="1"/>
      <c r="G213" s="1" t="s">
        <v>28</v>
      </c>
      <c r="H213" s="1"/>
      <c r="I213" s="1"/>
      <c r="J213" s="1"/>
      <c r="K213" t="s">
        <v>28</v>
      </c>
    </row>
    <row r="214" spans="1:11">
      <c r="A214" s="290" t="s">
        <v>733</v>
      </c>
      <c r="B214" s="81"/>
      <c r="C214" s="81"/>
      <c r="D214" s="291">
        <f>E119+K119+E134+K134+E145+K145+E156+K156+E168+K168+E179+K179+E193+K193</f>
        <v>162</v>
      </c>
      <c r="E214" s="1"/>
      <c r="F214" s="1"/>
      <c r="G214" s="1"/>
      <c r="H214" s="1"/>
      <c r="I214" s="1"/>
      <c r="J214" s="1"/>
    </row>
    <row r="215" spans="1:11">
      <c r="A215" s="290" t="s">
        <v>681</v>
      </c>
      <c r="B215" s="81"/>
      <c r="C215" s="81"/>
      <c r="D215" s="291">
        <f>E195</f>
        <v>25</v>
      </c>
      <c r="E215" s="1"/>
      <c r="F215" s="1"/>
      <c r="G215" s="1"/>
      <c r="H215" s="1"/>
      <c r="I215" s="1"/>
      <c r="J215" s="1"/>
    </row>
    <row r="216" spans="1:11">
      <c r="A216" s="290" t="s">
        <v>734</v>
      </c>
      <c r="B216" s="81"/>
      <c r="C216" s="81"/>
      <c r="D216" s="291">
        <f>K195</f>
        <v>11</v>
      </c>
      <c r="E216" s="1"/>
      <c r="F216" s="1"/>
      <c r="G216" s="1"/>
      <c r="H216" s="1"/>
      <c r="I216" s="1"/>
      <c r="J216" s="1"/>
    </row>
    <row r="217" spans="1:11">
      <c r="A217" s="290" t="s">
        <v>782</v>
      </c>
      <c r="B217" s="81"/>
      <c r="C217" s="81"/>
      <c r="D217" s="291">
        <f>E212+K212</f>
        <v>19</v>
      </c>
      <c r="E217" s="1"/>
      <c r="F217" s="1"/>
      <c r="G217" s="1"/>
      <c r="H217" s="1"/>
      <c r="I217" s="1"/>
      <c r="J217" s="1"/>
    </row>
    <row r="218" spans="1:11">
      <c r="A218" s="1"/>
      <c r="B218" s="1"/>
      <c r="C218" s="290" t="s">
        <v>314</v>
      </c>
      <c r="D218" s="292">
        <f>SUM(D214:D217)</f>
        <v>217</v>
      </c>
      <c r="E218" s="1"/>
      <c r="F218" s="1"/>
      <c r="G218" s="1"/>
      <c r="H218" s="1"/>
      <c r="I218" s="1"/>
      <c r="J218" s="1"/>
    </row>
    <row r="219" spans="1:11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1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1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1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1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1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>
      <c r="A226" s="1"/>
      <c r="B226" s="1"/>
      <c r="C226" s="1"/>
      <c r="D226" s="1"/>
      <c r="E226" s="1"/>
      <c r="F226" s="1"/>
      <c r="G226" s="1"/>
      <c r="H226" s="1"/>
      <c r="I226" s="1"/>
      <c r="J226" s="1"/>
    </row>
  </sheetData>
  <phoneticPr fontId="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vstup.údaje</vt:lpstr>
      <vt:lpstr>ot 3-9</vt:lpstr>
      <vt:lpstr>ot. 10-21</vt:lpstr>
      <vt:lpstr>otázky 22-25</vt:lpstr>
      <vt:lpstr>ot. 26 a 27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2016-06-02T13:17:11Z</cp:lastPrinted>
  <dcterms:created xsi:type="dcterms:W3CDTF">2006-11-28T10:32:46Z</dcterms:created>
  <dcterms:modified xsi:type="dcterms:W3CDTF">2016-06-02T13:20:28Z</dcterms:modified>
</cp:coreProperties>
</file>